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 &amp; Culture\65-ของบทำนุ\"/>
    </mc:Choice>
  </mc:AlternateContent>
  <bookViews>
    <workbookView xWindow="0" yWindow="0" windowWidth="20490" windowHeight="7605"/>
  </bookViews>
  <sheets>
    <sheet name="แบบฟอร์ม" sheetId="2" r:id="rId1"/>
    <sheet name="data" sheetId="8" r:id="rId2"/>
    <sheet name="เพิ่มมูลค่า-ตุ่มแก้ไขแล้ว" sheetId="3" state="hidden" r:id="rId3"/>
    <sheet name="ความร่วมมือok" sheetId="4" state="hidden" r:id="rId4"/>
    <sheet name="แหล่งเรียนรู้ok" sheetId="5" state="hidden" r:id="rId5"/>
    <sheet name="เมืองเก่าok" sheetId="6" state="hidden" r:id="rId6"/>
    <sheet name="อพสธ." sheetId="7" state="hidden" r:id="rId7"/>
  </sheets>
  <definedNames>
    <definedName name="_xlnm.Print_Titles" localSheetId="0">แบบฟอร์ม!$3:$3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7" l="1"/>
  <c r="D21" i="7"/>
  <c r="D20" i="7"/>
  <c r="D19" i="7"/>
  <c r="D42" i="7"/>
  <c r="D23" i="7"/>
  <c r="L2" i="7"/>
  <c r="L3" i="7"/>
  <c r="L4" i="7"/>
  <c r="L14" i="7" s="1"/>
  <c r="L5" i="7"/>
  <c r="L6" i="7"/>
  <c r="L7" i="7"/>
  <c r="L8" i="7"/>
  <c r="L9" i="7"/>
  <c r="L10" i="7"/>
  <c r="L11" i="7"/>
  <c r="L12" i="7"/>
  <c r="L13" i="7"/>
  <c r="L1" i="7"/>
  <c r="I14" i="7"/>
  <c r="J14" i="7"/>
  <c r="K14" i="7"/>
  <c r="H14" i="7"/>
  <c r="C15" i="7"/>
  <c r="D15" i="7"/>
  <c r="E15" i="7"/>
  <c r="F15" i="7"/>
  <c r="B15" i="7"/>
  <c r="H36" i="6"/>
  <c r="D18" i="7" l="1"/>
  <c r="C31" i="6"/>
  <c r="C29" i="6"/>
  <c r="C28" i="6"/>
  <c r="C25" i="6"/>
  <c r="C24" i="6"/>
  <c r="C20" i="6"/>
  <c r="C22" i="6"/>
  <c r="C21" i="6"/>
  <c r="C19" i="6"/>
  <c r="C18" i="6" s="1"/>
  <c r="C42" i="6"/>
  <c r="L2" i="6"/>
  <c r="L3" i="6"/>
  <c r="L4" i="6"/>
  <c r="L5" i="6"/>
  <c r="L6" i="6"/>
  <c r="L7" i="6"/>
  <c r="L8" i="6"/>
  <c r="L9" i="6"/>
  <c r="L10" i="6"/>
  <c r="L11" i="6"/>
  <c r="L12" i="6"/>
  <c r="L13" i="6"/>
  <c r="L1" i="6"/>
  <c r="I15" i="6"/>
  <c r="J15" i="6"/>
  <c r="K15" i="6"/>
  <c r="H15" i="6"/>
  <c r="C74" i="5"/>
  <c r="C51" i="5"/>
  <c r="C33" i="5"/>
  <c r="C32" i="5"/>
  <c r="C30" i="5"/>
  <c r="C29" i="5"/>
  <c r="C28" i="5"/>
  <c r="C26" i="5"/>
  <c r="C70" i="5"/>
  <c r="C54" i="5"/>
  <c r="C25" i="5"/>
  <c r="C20" i="5"/>
  <c r="C24" i="5"/>
  <c r="C23" i="5"/>
  <c r="C22" i="5"/>
  <c r="C21" i="5"/>
  <c r="L2" i="5"/>
  <c r="L3" i="5"/>
  <c r="L4" i="5"/>
  <c r="L5" i="5"/>
  <c r="L16" i="5" s="1"/>
  <c r="L6" i="5"/>
  <c r="L7" i="5"/>
  <c r="L8" i="5"/>
  <c r="L9" i="5"/>
  <c r="L10" i="5"/>
  <c r="L11" i="5"/>
  <c r="L12" i="5"/>
  <c r="L13" i="5"/>
  <c r="L14" i="5"/>
  <c r="L1" i="5"/>
  <c r="H16" i="5"/>
  <c r="I16" i="5"/>
  <c r="J16" i="5"/>
  <c r="K16" i="5"/>
  <c r="C48" i="4"/>
  <c r="C43" i="4"/>
  <c r="C22" i="4"/>
  <c r="C30" i="4"/>
  <c r="C28" i="4"/>
  <c r="C27" i="4"/>
  <c r="C24" i="4"/>
  <c r="C23" i="4"/>
  <c r="C17" i="4"/>
  <c r="C21" i="4"/>
  <c r="C20" i="4"/>
  <c r="C19" i="4"/>
  <c r="C18" i="4"/>
  <c r="L2" i="4"/>
  <c r="L3" i="4"/>
  <c r="L4" i="4"/>
  <c r="L5" i="4"/>
  <c r="L6" i="4"/>
  <c r="L7" i="4"/>
  <c r="L8" i="4"/>
  <c r="L9" i="4"/>
  <c r="L10" i="4"/>
  <c r="L1" i="4"/>
  <c r="I11" i="4"/>
  <c r="J11" i="4"/>
  <c r="K11" i="4"/>
  <c r="H11" i="4"/>
  <c r="C51" i="3"/>
  <c r="C49" i="3"/>
  <c r="C42" i="3"/>
  <c r="C24" i="3"/>
  <c r="C26" i="3"/>
  <c r="C25" i="3"/>
  <c r="C19" i="3"/>
  <c r="C23" i="3"/>
  <c r="C22" i="3"/>
  <c r="C21" i="3"/>
  <c r="C20" i="3"/>
  <c r="L2" i="3"/>
  <c r="L3" i="3"/>
  <c r="L4" i="3"/>
  <c r="L5" i="3"/>
  <c r="L6" i="3"/>
  <c r="L7" i="3"/>
  <c r="L8" i="3"/>
  <c r="L9" i="3"/>
  <c r="L10" i="3"/>
  <c r="L11" i="3"/>
  <c r="L1" i="3"/>
  <c r="I13" i="3"/>
  <c r="J13" i="3"/>
  <c r="K13" i="3"/>
  <c r="H13" i="3"/>
  <c r="C13" i="3"/>
  <c r="D13" i="3"/>
  <c r="E13" i="3"/>
  <c r="F13" i="3"/>
  <c r="B13" i="3"/>
  <c r="L11" i="4" l="1"/>
  <c r="L13" i="4" s="1"/>
  <c r="C23" i="6"/>
  <c r="C48" i="6" s="1"/>
  <c r="C50" i="6" s="1"/>
  <c r="L15" i="6"/>
  <c r="L13" i="3"/>
  <c r="L15" i="3" s="1"/>
</calcChain>
</file>

<file path=xl/sharedStrings.xml><?xml version="1.0" encoding="utf-8"?>
<sst xmlns="http://schemas.openxmlformats.org/spreadsheetml/2006/main" count="475" uniqueCount="308">
  <si>
    <t>งบประมาณ</t>
  </si>
  <si>
    <t>ชื่อโครงการ</t>
  </si>
  <si>
    <t>หัวหน้าโครงการ</t>
  </si>
  <si>
    <t>วัตถุประสงค์</t>
  </si>
  <si>
    <t>วันที่ดำเนินโครงการ/
 ระยะเวลา</t>
  </si>
  <si>
    <t>กลุ่มเป้าหมาย</t>
  </si>
  <si>
    <t>ผลที่คาดว่าจะได้รับ</t>
  </si>
  <si>
    <t>โครงการสร้างและพัฒนาแหล่งเรียนรู้ด้านศิลปวัฒนธรรม</t>
  </si>
  <si>
    <t>โครงการพัฒนาพื้นที่เมืองเก่าเพื่อเป็นแหล่งท่องเที่ยวเชิงวัฒนธรรม</t>
  </si>
  <si>
    <t>สำรวจรวบรวม และจัดกิจกรรม</t>
  </si>
  <si>
    <t>จำนวน
ผู้เข้าร่วม (คน)</t>
  </si>
  <si>
    <t>พื้นที่จัดกิจกรรม</t>
  </si>
  <si>
    <t>บาท</t>
  </si>
  <si>
    <t>1. ส่งเสริมความรู้ด้านเศรษฐกิจ สร้างสรรค์ และการประยุกต์ใช้</t>
  </si>
  <si>
    <t xml:space="preserve">2.สำรวจและจัดกลุ่มสาขาของ เศรษฐกิจสร้างสรรค์ที่เกี่ยวข้องกับ ศิลปวัฒนธรรม </t>
  </si>
  <si>
    <t>3. วิเคราะห์ออกแบบงานศิลปวัฒนธรรมท้องถิ่น เพื่อนำไปสู่การเพิ่มมูลค่า</t>
  </si>
  <si>
    <t xml:space="preserve">4. ส่งเสริมให้มีฐานข้อมูลเศรษฐกิจ สร้างสรรค์เพื่อเพิ่มช่องทางการสร้าง รายได้ให้กับศิลปินและผู้ประกอบการ ด้านศิลปวัฒนธรรม </t>
  </si>
  <si>
    <t>5. จัดทำชิ้นงาน</t>
  </si>
  <si>
    <t>6. ส่งเสริมการตลาดเศรษฐกิจ สร้างสรรค์</t>
  </si>
  <si>
    <t>7. จัดเวทีประกวดผลงานนักศึกษา</t>
  </si>
  <si>
    <t>8. จัดทำสื่อเพื่อเผยแพร่ชิ้นงานในรูปแบบ สื่อดิจิตอล Application</t>
  </si>
  <si>
    <t xml:space="preserve">9. ส่งเสริมให้มีกิจกรรมการต่อยอดทุน ศิลปวัฒนธรรมเพื่อเพิ่มมูลค่า อาทิ การอบรมเชิงปฏิบัติการ การ อบรมคอมพิวเตอร์และ โปรมแกรมที่ ใช้ประโยชน์ในการสร้างสรรค์ผลงาน จัดอบรม เปิดการเรียนการสอน ภาษาอังกฤษ นอกจากนี้ยังสามารถ เพิ่มเติมการอบรมภาษาอื่นๆ เพื่อเพิ่มขีดความสามารถใน การสื่อสาร เนื่องจากใช้ในหลาย ประเทศของกลุ่มอาเซียน </t>
  </si>
  <si>
    <t xml:space="preserve">10.จัดทำนามานุกรมศิลปิน วิทยากร นักวิชาการด้านศิลปวัฒนธรรมที่มี ความรู้ความสามารถในการต่อยอดทุน ศิลปวัฒนธรรม เพื่อเพิ่มมูลค่า สินค้าและบริการ </t>
  </si>
  <si>
    <t>11. ส่งเสริมให้มีการจัดงานแสดงสินค้า เพื่อเป็นพื้นที่ให้ศิลปินจัดแสดงผลงาน และเสนอขายผลงาน อาทิ Tradeshowให้ผู้ผลิตได้มีโอกาสพบปะ ผู้สนใจหรือผู้ลงทุน (Business Matching)</t>
  </si>
  <si>
    <t>รวม</t>
  </si>
  <si>
    <t>รวม (ตุ่ม)</t>
  </si>
  <si>
    <t>พี่นิต (รวม)</t>
  </si>
  <si>
    <t>ผลรวมตามตารางสรุป</t>
  </si>
  <si>
    <t>ผลต่าง</t>
  </si>
  <si>
    <t>1. หมวดค่าตอบแทน</t>
  </si>
  <si>
    <t>รวม   88,600 บาท</t>
  </si>
  <si>
    <t>1.1 ค่าทำการนอกเวลา (จันทร์-ศุกร์) จำนวน 25 คน x 20 ชั่วโมง (5 วัน) x 50 บาท/ชั่วโมง</t>
  </si>
  <si>
    <t>25,000 บาท</t>
  </si>
  <si>
    <t>1.2 ค่าทำการนอกเวลา (เสาร์-อาทิตย์) จำนวน 25 คน x 28 ชั่วโมง (4 วัน) x 60 บาท/ชั่วโมง</t>
  </si>
  <si>
    <t>42,000 บาท</t>
  </si>
  <si>
    <t>1.3 ค่าตอบแทนวิทยากร (เจ้าหน้าที่ของรัฐ) จำนวน 2 คน x 6 ชั่วโมง (6 วัน) x 600 บาท/ชั่วโมง</t>
  </si>
  <si>
    <t>7,200 บาท</t>
  </si>
  <si>
    <t>1.4 ค่าตอบแทนวิทยากร (ไม่ใช่เจ้าหน้าที่ของรัฐ) จำนวน 2 คน x 6 ชั่วโมง (6 วัน) x 1200 บาท/ชั่วโมง</t>
  </si>
  <si>
    <t>14,400 บาท</t>
  </si>
  <si>
    <t xml:space="preserve">2. ค่าใช้สอย </t>
  </si>
  <si>
    <t>รวม   1,687,000 บาท</t>
  </si>
  <si>
    <t>2.1 ค่าอาหารกลางวัน จำนวน 500 คน x 2 มื้อ x 100 บาท/คน</t>
  </si>
  <si>
    <t>100,000 บาท</t>
  </si>
  <si>
    <t>2.2 ค่าอาหารว่าง จำนวน 500 คน x 4 มื้อ x 35 บาท/คน</t>
  </si>
  <si>
    <t>70,000 บาท</t>
  </si>
  <si>
    <t>2.3 ค่าจ้างเหมาปฏิบัติงานเพิ่ม</t>
  </si>
  <si>
    <t>30,000 บาท</t>
  </si>
  <si>
    <t>2.4 ค่าจ้างเหมารถ</t>
  </si>
  <si>
    <t>2.5 ค่าเบี้ยเลี้ยง จำนวน 10 คน x 20 วัน x 240 บาท/คน</t>
  </si>
  <si>
    <t>48,000 บาท</t>
  </si>
  <si>
    <t>2.6 เงินรางวัล</t>
  </si>
  <si>
    <t>60,000 บาท</t>
  </si>
  <si>
    <t>2.7 ค่าที่พักเหมาจ่าย จำนวน 10 คน x 3 คืน x 1200 บาท/คืน</t>
  </si>
  <si>
    <t>36,000 บาท</t>
  </si>
  <si>
    <t>2.8 ค่าถ่ายเอกสาร</t>
  </si>
  <si>
    <t>5,400 บาท</t>
  </si>
  <si>
    <t>2.9 ค่าจ้างเหมาออกแบบ</t>
  </si>
  <si>
    <t>7,600 บาท</t>
  </si>
  <si>
    <t>2.10 ค่าจ้างเหมาจัดงานแสดงสินค้า</t>
  </si>
  <si>
    <t>500,000 บาท</t>
  </si>
  <si>
    <t>2.11 ค่าเช่าชุดเครื่องเสียง</t>
  </si>
  <si>
    <t>80,000 บาท</t>
  </si>
  <si>
    <t>2.12 ค่าเช่าเวที</t>
  </si>
  <si>
    <t>2.13 ค่าจ้างจัดทำชิ้นงาน</t>
  </si>
  <si>
    <t>200,000 บาท</t>
  </si>
  <si>
    <t>2.14 ค่าเดินทางเก็บข้อมูล</t>
  </si>
  <si>
    <t xml:space="preserve"> 60,000 บาท</t>
  </si>
  <si>
    <t>2.15 ค่าจ้างเหมาทำสื่อออนไลน์/Application</t>
  </si>
  <si>
    <t>300,000  บาท</t>
  </si>
  <si>
    <t>2.16 ค่าเช่าสถานที่</t>
  </si>
  <si>
    <t>2.17 ค่าจ้างเหมาการแสดง</t>
  </si>
  <si>
    <t xml:space="preserve">50,000 บาท </t>
  </si>
  <si>
    <t>3. ค่าวัสดุ</t>
  </si>
  <si>
    <t>รวม   224,400 บาท</t>
  </si>
  <si>
    <t>3.1 น้ำมันเชื่อเพลิง</t>
  </si>
  <si>
    <t>24,400 บาท</t>
  </si>
  <si>
    <t>3.2 ค่าวัสดุเครื่องแต่งกาย</t>
  </si>
  <si>
    <t>3.3 ค่าวัสดุสำนักงาน</t>
  </si>
  <si>
    <t>3.4 วัสดุโฆษณาประชาสัมพันธ์</t>
  </si>
  <si>
    <t>50,000 บาท</t>
  </si>
  <si>
    <t>3.5 วัสดุตำรา</t>
  </si>
  <si>
    <t>3.6 ค่าวัสดุอื่นๆ</t>
  </si>
  <si>
    <t xml:space="preserve">20,000 บาท  </t>
  </si>
  <si>
    <t>รวมคก.</t>
  </si>
  <si>
    <t>1. วันรำลึกแห่งความดีร่วมกับจังหวัดอุบลราชธานี</t>
  </si>
  <si>
    <t>2. สดุดีวีรกรรมพระปทุมวรราชสุริยวงศ์</t>
  </si>
  <si>
    <t>3. บายศรีสู่ขวัญนักศึกษาใหม่ ม.อุบลฯ</t>
  </si>
  <si>
    <t>4. สร้างสรรค์ประเพณี สามัคคีกันเกรา น้องอ้ายเต้าเอาบุญผะเหวด</t>
  </si>
  <si>
    <t>5. ความร่วมมือด้านศิลปวัฒนธรรมกับหน่วยงานภายนอก</t>
  </si>
  <si>
    <t>6.สารสนเทศเพื่อสนับสนุนงานประเพณีแห่เทียนพรรษาจังหวัดอุบลราชธานี</t>
  </si>
  <si>
    <t>7. สนับสนุนการดำเนินงานทำนุบำรุงศิลปวัฒนธรรมมหาวิทยาลัยอุบลราชธานี</t>
  </si>
  <si>
    <t>8. งานประเพณีแห่เทียนเข้าพรรษา จังหวัดอุบลราชธานี ประจำปี 2563</t>
  </si>
  <si>
    <t>9. จิตอาสาทำบุญ ตุนความดี วิถีธรรม ณ วัดหนองป่าพง</t>
  </si>
  <si>
    <t>รวม   1,810,600 บาท</t>
  </si>
  <si>
    <t>10,000 บาท</t>
  </si>
  <si>
    <t>2.5 ค่าเบี้ยเลี้ยง จำนวน 4 คน x 20 วัน x 240 บาท/คน</t>
  </si>
  <si>
    <t>19,200 บาท</t>
  </si>
  <si>
    <t>2.6 ค่าจ้างเหมาปฏิบัติงานสำนักงาน 1 คน * 16,800 บาท *12 เดือน</t>
  </si>
  <si>
    <t>201,600 บาท</t>
  </si>
  <si>
    <t>2.7 ค่าจ้างเหมาการแสดง</t>
  </si>
  <si>
    <t>90,000 บาท</t>
  </si>
  <si>
    <t>2.8 ค่าที่พักเหมาจ่าย จำนวน 4 คน x 3 คืน x 1200 บาท/คืน</t>
  </si>
  <si>
    <t>2.9 ค่าถ่ายเอกสาร</t>
  </si>
  <si>
    <t>2.10 ค่าเช่าชุด</t>
  </si>
  <si>
    <t>135,000 บาท</t>
  </si>
  <si>
    <t>2.11 ค่าจ้างหมาแต่งหน้าทำผม</t>
  </si>
  <si>
    <t>2.12 ค่าจ่างเหมาจัดนิทรรศการ</t>
  </si>
  <si>
    <t>530,000 บาท</t>
  </si>
  <si>
    <t>2.13 ค่าเช่าชุดเครื่องเสียง</t>
  </si>
  <si>
    <t>2.14 ค่าเช่าเวที</t>
  </si>
  <si>
    <t>2.15 ค่าจ้างเหมาจัดทำรถบุษบก</t>
  </si>
  <si>
    <t xml:space="preserve"> 80,000 บาท</t>
  </si>
  <si>
    <t>2.16 ค่าจ้างเหมาจัดทำขันเหมากเบ็ง</t>
  </si>
  <si>
    <t>2.17 ค่าจ้างเหมาจัดทำพานบายศรี</t>
  </si>
  <si>
    <t>2.18 ค่าจ้างเหมาซักรีด</t>
  </si>
  <si>
    <t>20,000 บาท</t>
  </si>
  <si>
    <t>2.19 ค่าจ้างเหมาจัดทำต้นเทียนโบราณ</t>
  </si>
  <si>
    <t>รวม   100,800 บาท</t>
  </si>
  <si>
    <t>10,800 บาท</t>
  </si>
  <si>
    <t>3.3 วัสดุยาและเวชภัณฑ์</t>
  </si>
  <si>
    <t>1. การนิทรรศการประวัติงานประเพณีแห่เทียนพรรษาจังหวัดอุบลราชธานี</t>
  </si>
  <si>
    <t>2. อบรมเชิงปฏิบัติการจัดทำเทียนพรรษา ประเภทต่างๆ</t>
  </si>
  <si>
    <t>3. โครงการนิทรรศการนวัตกรรมและสิ่งประดิษฐ์เชิงวิศวกรรมพื้นบ้านอีสาน</t>
  </si>
  <si>
    <t>4. สืบสานวิถีคนทำเทียนและแห่เทียนพรรษา ระหว่างชุมชนและนักศึกษามหาวิทยาลัยอุบลราชธานี</t>
  </si>
  <si>
    <t>5. การสำรวจและเก็บรวบรวมสมุนไพรอีสานหายากเพิ่มเติม เพื่อจัดทำฐานข้อมูลสมุนไพรออนไลน์ มหาวิทยาลัยอุบลราชธานี (www.phargarden.com)</t>
  </si>
  <si>
    <t>6. การศึกษาและพัฒนาฐานข้อมูลอาหารพื้นเมืองที่มีสรรพคุณต่อสุขภาพตามวิถีภูมิปัญญาท้องถิ่น ของจังหวัดอุบลราชธานี</t>
  </si>
  <si>
    <t>7. กิจกรรมสืบสานประเพณีท้องถิ่น</t>
  </si>
  <si>
    <t>8. จัดทำต้นเทียนที่ได้รับรางวัลการประกวดเทียนพรรษาจังหวัดอุบลราชธานี</t>
  </si>
  <si>
    <t>9. การศึกษาและจัดทำฐานข้อมูลเครื่องมือเครื่องใช้ในการประกอบสมุนไพร</t>
  </si>
  <si>
    <t>10. จัดทำสื่อเพื่อเผยแพร่ชิ้นงานในรูปแบบ สื่อดิจิตอล Application</t>
  </si>
  <si>
    <t>11. การจัดงานแสดงสินค้า เพื่อเป็นพื้นที่ให้แสดงผลงาน</t>
  </si>
  <si>
    <t>12. ปรับปรุงแหล่งเรียนรู้ พิพิธภัณฑ์สมุนไพร พิพิธภัณฑ์เทียน อุทยานศิลปวัฒนธรรมอีสานและลุ่มน้ำโขง</t>
  </si>
  <si>
    <t>13. การพัฒนาแพลตฟอร์มระบบ AR เพื่อส่งเสริมการการเรียนรู้ในแหล่งเรียนรู้</t>
  </si>
  <si>
    <t>14. การเผยแพร่ข้อมูลเกี่ยวกับประเพณีแห่เทียนเข้าพรรษาจังหวัดอุบลราชธานีในรูปแบบ 3 ภาษา</t>
  </si>
  <si>
    <t>ผลรวมตรง  แต่ละคอลัมน์ไม่ตรงค่ะ</t>
  </si>
  <si>
    <t>รวม   127,820บาท</t>
  </si>
  <si>
    <t>1.1 ค่าทำการนอกเวลา (เสาร์-อาทิตย์) จำนวน 7 คน x 21 ชั่วโมง x 60 บาท/ชั่วโมง</t>
  </si>
  <si>
    <t xml:space="preserve">             8,820 บาท</t>
  </si>
  <si>
    <t>1.2 ค่าทำการนอกเวลา (จันทร์-ศุกร์) จำนวน 20 คน x 20 ชั่วโมง (5วัน) x 50 บาท/ชั่วโมง</t>
  </si>
  <si>
    <t xml:space="preserve">             20,000บาท</t>
  </si>
  <si>
    <t>1.3 ค่าตอบแทนวิทยากร (เจ้าหน้าที่ของรัฐ) จำนวน 10 คน x 9 ชั่วโมง (3 วัน) x 600 บาท/ชั่วโมง</t>
  </si>
  <si>
    <t xml:space="preserve">          54,000 บาท</t>
  </si>
  <si>
    <t>1.4 ค่าตอบแทนนักศึกษาช่วยงาน (อัตรา 300 บาท x 50 คน) x 3 วัน</t>
  </si>
  <si>
    <t xml:space="preserve">          45,000 บาท</t>
  </si>
  <si>
    <t>รวม   415,180บาท</t>
  </si>
  <si>
    <t>2.1 ค่าเบี้ยเลี้ยง จำนวน 11 คน x 8 วัน x 240 บาท/คน</t>
  </si>
  <si>
    <t xml:space="preserve">            21,120 บาท</t>
  </si>
  <si>
    <t>2.2 ค่าจ้างเหมาสร้างฐานข้อมูลออนไลน์</t>
  </si>
  <si>
    <t xml:space="preserve">             3,500 บาท</t>
  </si>
  <si>
    <t>2.3 ค่าถวายจตุปัจจัยบำรุงวัด (ค่าน้ำ ค่าไฟ) 6 วัด X 500 บาท</t>
  </si>
  <si>
    <t xml:space="preserve">             3,000 บาท</t>
  </si>
  <si>
    <t>2.4 ค่าจ้างเหมาตรวจพิสูจน์อักษรภาษาอังกฤษ-จีน-ญี่ปุ่น-เวียดนาม รวม 4 ภาษา x 6,000 บาท</t>
  </si>
  <si>
    <t xml:space="preserve">            24,000 บาท</t>
  </si>
  <si>
    <t>2.5 ค่าจ้างเหมาบริการรถตู้พร้อมน้ำมันเชื้อเพลิงภายในจังหวัดอุบลราชธานี จำนวน 1 วัน x 2,500 บาท</t>
  </si>
  <si>
    <t xml:space="preserve">             2,500 บาท</t>
  </si>
  <si>
    <t>2.6 ค่าน้ำมันเชื้อเพลิง (รถราชการ)</t>
  </si>
  <si>
    <r>
      <t xml:space="preserve">                   </t>
    </r>
    <r>
      <rPr>
        <sz val="16"/>
        <color theme="1"/>
        <rFont val="TH SarabunPSK"/>
        <family val="2"/>
      </rPr>
      <t>10,000 บาท</t>
    </r>
  </si>
  <si>
    <t>2.7 ค่าอาหารว่าง จำนวน 200 คน x 8 มื้อ x 35 บาท/คน</t>
  </si>
  <si>
    <t xml:space="preserve">             56,000 บาท</t>
  </si>
  <si>
    <t xml:space="preserve">2.8 ค่าอาหารกลางวัน (100 บาท/คน X 150 คน X 4 มื้อ) </t>
  </si>
  <si>
    <t xml:space="preserve">             60,000 บาท</t>
  </si>
  <si>
    <t xml:space="preserve">2.9 ค่าน้ำมันเชื้อเพลิงเติมรถยนต์ส่วนตัว จาก มหาวิทยาลัยอุบลราชธานี-วัดในอำเภอเมือง จ.อุบลราชธานี </t>
  </si>
  <si>
    <t xml:space="preserve">             1,410 บาท</t>
  </si>
  <si>
    <t>2.10 ค่าจ้างเหมาในการสร้างโปรแกรมอัตโนมัติสำหรับแสดงนิทรรศการ แสง สี เสียง</t>
  </si>
  <si>
    <t xml:space="preserve">             8,000 บาท</t>
  </si>
  <si>
    <t>2.11 ค่าจ้างเหมาจัดทำคู่มือการใช้งานในรูปเล่มแบบสี</t>
  </si>
  <si>
    <t xml:space="preserve">               650 บาท</t>
  </si>
  <si>
    <t>2.12 รางวัลการประกวดผลงานของนักศึกษา</t>
  </si>
  <si>
    <t xml:space="preserve">             6,000 บาท</t>
  </si>
  <si>
    <t>2.13 ค่าถ่ายเอกสาร</t>
  </si>
  <si>
    <t xml:space="preserve">            6,500 บาท</t>
  </si>
  <si>
    <t>2.14 ค่าจ้างเหมาบริการถ่ายภาพพืช และตกแต่งภาพ</t>
  </si>
  <si>
    <t xml:space="preserve">            9,000 บาท</t>
  </si>
  <si>
    <t>2.15 ค่าจ้างเหมาบริการล้างตัวอย่างพืช</t>
  </si>
  <si>
    <t xml:space="preserve">            5,000 บาท</t>
  </si>
  <si>
    <t>2.16 ค่าจ้างเหมาบริการจัดแสดงตัวอย่างพืช</t>
  </si>
  <si>
    <t xml:space="preserve">            6,000 บาท</t>
  </si>
  <si>
    <t>2.17 ค่าจ้างเหมาบริการเรียบเรียงข้อมูลลงเว็บไซต์</t>
  </si>
  <si>
    <t>2.18 ค่าจ้างเหมาบริการจัดทำรายงานผลการดำเนินงาน</t>
  </si>
  <si>
    <t xml:space="preserve">            2,500 บาท</t>
  </si>
  <si>
    <t>2.19 ค่าจ้างเหมาบริการค้นข้อมูลพืช</t>
  </si>
  <si>
    <t xml:space="preserve">           12,000 บาท</t>
  </si>
  <si>
    <t>2.20 ค่าจ้างเหมาบริการเก็บพืช</t>
  </si>
  <si>
    <t xml:space="preserve">           10,000 บาท</t>
  </si>
  <si>
    <t>2.21 ค่าจ้างเหมาบริการจัดทำพรรณไม้แห้งอ้างอิง</t>
  </si>
  <si>
    <t>2.22 ค่าจ้างเหมาบริการอบพืช อบน้ำยาพืช</t>
  </si>
  <si>
    <t>2.23 ค่าจ้างเหมายานพาหนะรับ-ส่ง กลุ่มเป้าหมายเข้าร่วมกิจกรรม</t>
  </si>
  <si>
    <t xml:space="preserve">             9,000 บาท</t>
  </si>
  <si>
    <t>2.24 ค่าจ้างเหมาจัดทำวีดีทัศน์</t>
  </si>
  <si>
    <t xml:space="preserve">             2,000 บาท</t>
  </si>
  <si>
    <t>2.25 ค่าจ้างเหมาออกแบบ</t>
  </si>
  <si>
    <t>2.26 ค่าจ้างเหมาทำความสะอาด 12 เดือน เดือนละ 4,000 บาท</t>
  </si>
  <si>
    <t xml:space="preserve">           48,000 บาท</t>
  </si>
  <si>
    <t>2.27 ค่าจ้างเหมาปฏิบัติงานเพิ่ม</t>
  </si>
  <si>
    <t xml:space="preserve">          20,000 บาท</t>
  </si>
  <si>
    <t>2.28 ค่าจ้างเหมาจัดการแสดง</t>
  </si>
  <si>
    <t xml:space="preserve">          50,000 บาท</t>
  </si>
  <si>
    <t>รวม   77,000 บาท</t>
  </si>
  <si>
    <t>3.1 ค่าวัสดุคอมพิวเตอร์</t>
  </si>
  <si>
    <t xml:space="preserve">3.2 ค่าวัสดุโฆษณาประชาสัมพันธ์ </t>
  </si>
  <si>
    <t xml:space="preserve">           20,000 บาท</t>
  </si>
  <si>
    <t xml:space="preserve">            7,500 บาท</t>
  </si>
  <si>
    <t xml:space="preserve">3.4 ค่าวัสดุตำรา </t>
  </si>
  <si>
    <t xml:space="preserve">            1,000 บาท</t>
  </si>
  <si>
    <t xml:space="preserve">3.5 ค่าวัสดุที่เป็นสิ่งประดิษฐ์เชิงวิศวกรรมพื้นบ้านอีสานและ อุปกรณ์ในการจัดวาง </t>
  </si>
  <si>
    <t>3.6 ค่าวัสดุอิเล็กทรอนิกส์เกี่ยวกับงานระบบการจัดทำนิทรรศการ</t>
  </si>
  <si>
    <t xml:space="preserve">          10,000 บาท</t>
  </si>
  <si>
    <t xml:space="preserve">           5,000 บาท</t>
  </si>
  <si>
    <t>3.7 ค่าวัสดุการเกษตร</t>
  </si>
  <si>
    <t xml:space="preserve">            2,000 บาท</t>
  </si>
  <si>
    <t>3.8 ค่าวัสดุก่อสร้าง</t>
  </si>
  <si>
    <t xml:space="preserve">              500 บาท</t>
  </si>
  <si>
    <t>3.9 ค่าวัสดุเชื้อเพลิง</t>
  </si>
  <si>
    <t xml:space="preserve">            1,500 บาท</t>
  </si>
  <si>
    <t>3.10 ค่าวัสดุวิทยาศาสตร์</t>
  </si>
  <si>
    <t>3.11 ค่าวัสดุสมุนไพร</t>
  </si>
  <si>
    <t xml:space="preserve">            3,000 บาท</t>
  </si>
  <si>
    <t>3.12 ค่าวัสดุถ่ายภาพ</t>
  </si>
  <si>
    <t>3.13 ค่าวัสดุวารสารและตำรา</t>
  </si>
  <si>
    <t>3.14 ค่าวัสดุไฟฟ้า</t>
  </si>
  <si>
    <t>3.15 ค่าวัสดุประปา</t>
  </si>
  <si>
    <t>4. หมวดลงทุน</t>
  </si>
  <si>
    <t>รวม   2,380,000 บาท</t>
  </si>
  <si>
    <t>4.1 ปรับปรุงหลังคา และตัวเฮือนกำนัน</t>
  </si>
  <si>
    <t xml:space="preserve">         280,000 บาท</t>
  </si>
  <si>
    <t>4.2 ก่อสร้างลานกิจกรรมและจัดภูมิทัศน์</t>
  </si>
  <si>
    <t xml:space="preserve">         300,000 บาท</t>
  </si>
  <si>
    <t>4.3 ก่อสร้างถนน และระบบไฟฟ้า</t>
  </si>
  <si>
    <t xml:space="preserve">      1,800,000 บาท</t>
  </si>
  <si>
    <t>1. วัฒนธรรมใบลานอำเภอเมืองอุบลราชธานี จังหวัดอุบลราชธานี</t>
  </si>
  <si>
    <t>2. ร่องรอยของอารยธรรมชาติพันธ์ต่างๆ ในจังหวัดอุบลราชธานี</t>
  </si>
  <si>
    <t>3. พระพุทธรูปพื้นถิ่นเมืองอุบลเพื่อเชื่อมโยงย่านเมืองเก่า</t>
  </si>
  <si>
    <t>4. การพัฒนาแพลตฟอร์มระบบ AR เพื่อส่งเสริมการท่องเที่ยวย่านเมืองเก่า</t>
  </si>
  <si>
    <t>5. โครงการร้อยภาพเล่าเรื่องเมืองเก่า อุบลราชธานี</t>
  </si>
  <si>
    <t>6. ร้อยคุณค่า ผ้าเมืองอุบล</t>
  </si>
  <si>
    <t>7. โครงการสืบสานวิถีอาหารพื้นเมืองอุบลสู่โลกไร้พรมแดน</t>
  </si>
  <si>
    <t>8. ละครเวที เรื่องเล่าเมืองอุบล</t>
  </si>
  <si>
    <t>9. การบูรณาการชุดความรู้ชาวไทยเชื้อต่างๆ เพื่อส่งเสริมพัฒนาพื้นที่เมืองเก่าอุบล-วารินให้เป็นแหล่งท่องเที่ยวเชิงวัฒนธรรม</t>
  </si>
  <si>
    <t>10 ส่งเสริมการพัฒนาพื้นที่เมืองเก่า: อุบลราชธานี วารินชำราบ</t>
  </si>
  <si>
    <t>11. โบราณสถานใน อ.เมือง และ อ.วารินชำราบ จ.อุบลราชธานี แหล่งท่องเที่ยวทางประวัติศาสตร์</t>
  </si>
  <si>
    <t xml:space="preserve">12. การศึกษารูปแบบสถาปัตยกรรมในแบบต่างๆ </t>
  </si>
  <si>
    <t>13. การแสดงผลการดำเนินงานการพัฒนาแหล่งท่องเที่ยวเชิงวัฒนธรรม</t>
  </si>
  <si>
    <t>รวม   1,730,600 บาท</t>
  </si>
  <si>
    <t>2.15 ค่าจ้างเหมาซักรีด</t>
  </si>
  <si>
    <t>2.16 ค่าเดินทางเก็บข้อมูล</t>
  </si>
  <si>
    <t>2.17 ค่าจ้างเหมาทำสื่อออนไลน์/Application</t>
  </si>
  <si>
    <t>270,000  บาท</t>
  </si>
  <si>
    <t>2.18 ค่าเช่าสถานที่</t>
  </si>
  <si>
    <t>รวม   180,800 บาท</t>
  </si>
  <si>
    <t>ผลรวม</t>
  </si>
  <si>
    <t>งปม.คก.</t>
  </si>
  <si>
    <t>1. ศูนย์การเรียนรู้การเพาะพันธุ์และการอนุรักษ์พันธุ์ปลาซิว</t>
  </si>
  <si>
    <t> 30,000</t>
  </si>
  <si>
    <t>2.ค่ายอนุรักษ์กล้วยไม้พื้นเมือง (แดงอุบลและว่านเพชรหึง)</t>
  </si>
  <si>
    <t>3. การศึกษาอิทธิพลของปัจจัยต่างๆ ต่อการเจริญของไรโซมจุหลัน (Cymbidium ensifolium (L.) Sw.) ในสภาพปลอดเชื้อ และการปลูกรักษาพันธุ์กล้วยไม้ป่า</t>
  </si>
  <si>
    <t>4. การศึกษาปัจจัยกายภาพและเคมีที่มีผลต่อการเพาะเลี้ยงแพลงตอนสัตว์เพื่อการประมง</t>
  </si>
  <si>
    <t> 10,000</t>
  </si>
  <si>
    <t> 40,000</t>
  </si>
  <si>
    <t>5. การอบรมเทคนิคการเก็บข้อมูลภาคสนาม และ การเก็บรักษา/จัดการตัวอย่างในห้องพิพิธภัณฑ์ธรรมชาติวิทยาประมง มหาวิทยาลัยอุบลราชธานี</t>
  </si>
  <si>
    <t> 65,000</t>
  </si>
  <si>
    <t> 50,000</t>
  </si>
  <si>
    <t>6. การอนุรักษ์และส่งเสริมการปลูกข้าวเจ้าหอมวารินเพื่อความมั่นคงทางด้านอาหาร</t>
  </si>
  <si>
    <t>7. การสืบทอดและอนุรักษ์สมุนไพรไทยในตำรายาพื้นบ้านอีสานจากคัมภีร์ใบลาน ของวัดศรีโพธิ์ชัย บ้านปะค้าว อำเภอเมือง จังหวัดอำนาจเจริญ</t>
  </si>
  <si>
    <t>100,000 </t>
  </si>
  <si>
    <t>50,000 </t>
  </si>
  <si>
    <t>8. โครงการอนุรักษ์พันธุกรรมพืชที่ใช้ในการย้อมสีผ้าพื้นเมือง</t>
  </si>
  <si>
    <t> 80,000</t>
  </si>
  <si>
    <t> 41,384</t>
  </si>
  <si>
    <t>9.การพัฒนาฐานข้อมูลโดยการสำรวจและจัดการตัวอย่าง ในพิพิธภัณฑ์ธรรมชาติวิทยาประมงมหาวิทยาลัยอุบลราชธานี</t>
  </si>
  <si>
    <t>10. การอนุรักษ์ปลาเสือตอลายเล็กในแม่น้ำมูล</t>
  </si>
  <si>
    <t>12.ส่งเสริมการเผยแพร่และแสดงผลงาน อพ.สธ.</t>
  </si>
  <si>
    <t>13. การบริหารโครงการและสนับสนุนการดำเนินงาน อพ.สธ.</t>
  </si>
  <si>
    <t>11. การพัฒนาศักยภาพด้านองค์ความรู้ "ฐานเรียนรู้สรรพคุณหมากจอง" ของนักสื่อความหมายและนันทการประจำอุทยานแห่งชาติภูจองนายอย กลุ่มมัคคุเทศก์ท้องถิ่นบ้านแก้งเรืองหมู่บ้านท่องเที่ยวโอทอปนวัตวิถี และยุวมัคคุเทศก์ชั้นมัธยมศึกษาตอนต้นโรงเรียนสมเด็จพระราชชนนี (บ้านแก้งเรือง) ตำบลนาจะหลวย จังหวัดอุบลราชธานี</t>
  </si>
  <si>
    <t>1.1 ค่าทำการนอกเวลา (จันทร์-ศุกร์) จำนวน 20 คน x 40 ชั่วโมง (10 วัน) x 50 บาท/ชั่วโมง</t>
  </si>
  <si>
    <t>1.2 ค่าทำการนอกเวลา (เสาร์-อาทิตย์) จำนวน 20 คน x 56 ชั่วโมง (8 วัน) x 60 บาท/ชั่วโมง</t>
  </si>
  <si>
    <t>1.3 ค่าตอบแทนวิทยากร (เจ้าหน้าที่ของรัฐ) จำนวน 20 คน x 18 ชั่วโมง x 600 บาท/ชั่วโมง</t>
  </si>
  <si>
    <t>1.4 ค่าตอบแทนนักศึกษาช่วยงาน (อัตรา 300 บาท x 30 คน) x 10 วัน</t>
  </si>
  <si>
    <t>2.1 ค่าอาหารกลางวัน จำนวน 800 คน x 4 มื้อ x 100 บาท/คน</t>
  </si>
  <si>
    <t>2.2 ค่าอาหารว่าง จำนวน 800 คน x 8 มื้อ x 35 บาท/คน</t>
  </si>
  <si>
    <t>2.8 ค่าที่พักเหมาจ่าย จำนวน 10 คน x 5 คืน x 1200 บาท/คืน</t>
  </si>
  <si>
    <t>2.12 ค่าเดินทาง</t>
  </si>
  <si>
    <r>
      <t>1.15</t>
    </r>
    <r>
      <rPr>
        <sz val="7"/>
        <color rgb="FF000000"/>
        <rFont val="Times New Roman"/>
        <family val="1"/>
      </rPr>
      <t xml:space="preserve">  </t>
    </r>
    <r>
      <rPr>
        <sz val="16"/>
        <color rgb="FF000000"/>
        <rFont val="TH SarabunPSK"/>
        <family val="2"/>
      </rPr>
      <t xml:space="preserve">ค่าจ้างเหมาแรงงานขยายพันธุ์กล้วยไม้เพชรหึงในสภาพปลอดเชื้อ        </t>
    </r>
  </si>
  <si>
    <t>8,000 บาท * 6 เดือน</t>
  </si>
  <si>
    <t xml:space="preserve">2.16 ค่าจ้างเหมาในการทำแผงเก็บตัวอย่างพรรณไม้ </t>
  </si>
  <si>
    <t xml:space="preserve">2.17 ค่าจ้างเหมาในการทำกล่องจัดเก็บพรรณไม้ </t>
  </si>
  <si>
    <t xml:space="preserve">2.18 ค่าจ้างเหมาทำระบบฐานข้อมูล </t>
  </si>
  <si>
    <t xml:space="preserve">2.19 ค่าจ้างเหมารวบรวมให้เป็นแหล่งเรียนรู้ </t>
  </si>
  <si>
    <t>2.20 ค่าจ้างเหมาจัดทำนิทรรศการ</t>
  </si>
  <si>
    <t>3.2 วัสดุคอมพิวเตอร์</t>
  </si>
  <si>
    <t>3.3 ค่าวัสดุโฆษณาประชาสัมพันธ์</t>
  </si>
  <si>
    <t>3.4 ค่าวัสดุสำนักงาน</t>
  </si>
  <si>
    <t>3.5 ค่าวัสดุวิทยาศาสตร์ สารเคมี</t>
  </si>
  <si>
    <t>3.6 ค่าวัสดุเกษตร และของสด</t>
  </si>
  <si>
    <t xml:space="preserve">3.7 ค่าวัสดุก่อสร้างสำหรับทำเขตอนุรักษ์ (เช่น พันธุ์ปลา อาหารปลา และ              </t>
  </si>
  <si>
    <t xml:space="preserve">      อุปกรณ์สำหรับศูนย์เรียนรู้ ถังสำหรับใช่เป็นทุ่นลอย เชือก ซีเมนต์</t>
  </si>
  <si>
    <t xml:space="preserve">      สำหรับทำตุ้มถ่วง)</t>
  </si>
  <si>
    <t>3.8 ค่าเหมาจ่ายการจัดทำเอกสารคู่มือเพื่อการเผยแพร่</t>
  </si>
  <si>
    <t xml:space="preserve">3.9 ตัวอย่างสด เช่น ฝักกล้วยไม้ กล้วยหอม มะพร้าวอ่อน มันฝรั่ง </t>
  </si>
  <si>
    <t xml:space="preserve">      และมอส เป็นต้น</t>
  </si>
  <si>
    <t>สรุปโครงการทำนุบำรุงศิลปวัฒนธรรมที่เสนอของบประมาณ ประจำปี 2565</t>
  </si>
  <si>
    <t>คณะ ................................</t>
  </si>
  <si>
    <t>ลำดับ</t>
  </si>
  <si>
    <t>ประเภทโครงการ</t>
  </si>
  <si>
    <t>ตัวชี้วัดและค่าเป้าหมาย</t>
  </si>
  <si>
    <t>โครงการเพิ่มมูลค่าทางเศรษฐกิจที่สร้างขึ้นจากภูมิปัญญาและวัฒนธรรมท้องถิ่น</t>
  </si>
  <si>
    <t>กรอบแนวทาง</t>
  </si>
  <si>
    <t>อบรม</t>
  </si>
  <si>
    <t>เช่น จัดกิจกรรม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</si>
</sst>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rgb="FF000000"/>
      <name val="TH SarabunPSK"/>
      <family val="2"/>
    </font>
    <font>
      <b/>
      <u val="singleAccounting"/>
      <sz val="14"/>
      <color theme="1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4"/>
      <color theme="1"/>
      <name val="Angsana New"/>
      <family val="1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"/>
      <color theme="1"/>
      <name val="TH SarabunPSK"/>
      <family val="2"/>
    </font>
    <font>
      <sz val="16"/>
      <color rgb="FF000000"/>
      <name val="TH SarabunPSK"/>
      <family val="2"/>
    </font>
    <font>
      <sz val="10"/>
      <color rgb="FF000000"/>
      <name val="Times New Roman"/>
      <family val="1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4"/>
      <color rgb="FF000000"/>
      <name val="TH SarabunPSK"/>
      <family val="2"/>
    </font>
    <font>
      <sz val="7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87" fontId="2" fillId="0" borderId="0" xfId="1" applyNumberFormat="1" applyFont="1" applyAlignment="1">
      <alignment vertical="top"/>
    </xf>
    <xf numFmtId="0" fontId="2" fillId="0" borderId="0" xfId="0" applyFont="1" applyAlignment="1">
      <alignment vertical="top" wrapText="1"/>
    </xf>
    <xf numFmtId="187" fontId="2" fillId="0" borderId="0" xfId="1" applyNumberFormat="1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87" fontId="2" fillId="0" borderId="1" xfId="1" applyNumberFormat="1" applyFont="1" applyBorder="1" applyAlignment="1">
      <alignment vertical="top"/>
    </xf>
    <xf numFmtId="187" fontId="2" fillId="0" borderId="1" xfId="1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87" fontId="1" fillId="0" borderId="0" xfId="1" applyNumberFormat="1" applyFont="1" applyAlignment="1">
      <alignment vertical="top" wrapText="1"/>
    </xf>
    <xf numFmtId="187" fontId="0" fillId="0" borderId="0" xfId="1" applyNumberFormat="1" applyFont="1"/>
    <xf numFmtId="187" fontId="0" fillId="5" borderId="0" xfId="1" applyNumberFormat="1" applyFont="1" applyFill="1"/>
    <xf numFmtId="187" fontId="0" fillId="8" borderId="0" xfId="1" applyNumberFormat="1" applyFont="1" applyFill="1"/>
    <xf numFmtId="187" fontId="0" fillId="3" borderId="0" xfId="1" applyNumberFormat="1" applyFont="1" applyFill="1"/>
    <xf numFmtId="187" fontId="2" fillId="0" borderId="0" xfId="1" applyNumberFormat="1" applyFont="1"/>
    <xf numFmtId="187" fontId="2" fillId="5" borderId="0" xfId="1" applyNumberFormat="1" applyFont="1" applyFill="1"/>
    <xf numFmtId="0" fontId="2" fillId="0" borderId="0" xfId="0" applyFont="1"/>
    <xf numFmtId="187" fontId="2" fillId="2" borderId="0" xfId="1" applyNumberFormat="1" applyFont="1" applyFill="1"/>
    <xf numFmtId="0" fontId="2" fillId="0" borderId="2" xfId="0" applyFont="1" applyBorder="1" applyAlignment="1">
      <alignment vertical="top" wrapText="1"/>
    </xf>
    <xf numFmtId="187" fontId="2" fillId="2" borderId="3" xfId="1" applyNumberFormat="1" applyFont="1" applyFill="1" applyBorder="1" applyAlignment="1">
      <alignment horizontal="right" vertical="top" wrapText="1"/>
    </xf>
    <xf numFmtId="187" fontId="2" fillId="4" borderId="3" xfId="1" applyNumberFormat="1" applyFont="1" applyFill="1" applyBorder="1" applyAlignment="1">
      <alignment horizontal="right" vertical="top" wrapText="1"/>
    </xf>
    <xf numFmtId="187" fontId="2" fillId="5" borderId="3" xfId="1" applyNumberFormat="1" applyFont="1" applyFill="1" applyBorder="1" applyAlignment="1">
      <alignment horizontal="right" vertical="top" wrapText="1"/>
    </xf>
    <xf numFmtId="187" fontId="2" fillId="8" borderId="3" xfId="1" applyNumberFormat="1" applyFont="1" applyFill="1" applyBorder="1" applyAlignment="1">
      <alignment horizontal="right" vertical="top" wrapText="1"/>
    </xf>
    <xf numFmtId="187" fontId="2" fillId="3" borderId="3" xfId="1" applyNumberFormat="1" applyFont="1" applyFill="1" applyBorder="1" applyAlignment="1">
      <alignment horizontal="right" vertical="top" wrapText="1"/>
    </xf>
    <xf numFmtId="187" fontId="2" fillId="4" borderId="0" xfId="1" applyNumberFormat="1" applyFont="1" applyFill="1" applyAlignment="1">
      <alignment vertical="top" wrapText="1"/>
    </xf>
    <xf numFmtId="187" fontId="2" fillId="5" borderId="0" xfId="1" applyNumberFormat="1" applyFont="1" applyFill="1" applyAlignment="1">
      <alignment vertical="top" wrapText="1"/>
    </xf>
    <xf numFmtId="187" fontId="2" fillId="8" borderId="0" xfId="1" applyNumberFormat="1" applyFont="1" applyFill="1" applyAlignment="1">
      <alignment vertical="top" wrapText="1"/>
    </xf>
    <xf numFmtId="187" fontId="2" fillId="3" borderId="0" xfId="1" applyNumberFormat="1" applyFont="1" applyFill="1" applyAlignment="1">
      <alignment vertical="top" wrapText="1"/>
    </xf>
    <xf numFmtId="187" fontId="2" fillId="3" borderId="4" xfId="1" applyNumberFormat="1" applyFont="1" applyFill="1" applyBorder="1" applyAlignment="1">
      <alignment horizontal="right" vertical="top" wrapText="1"/>
    </xf>
    <xf numFmtId="187" fontId="2" fillId="3" borderId="5" xfId="1" applyNumberFormat="1" applyFont="1" applyFill="1" applyBorder="1" applyAlignment="1">
      <alignment horizontal="right" vertical="top" wrapText="1"/>
    </xf>
    <xf numFmtId="187" fontId="2" fillId="8" borderId="3" xfId="1" applyNumberFormat="1" applyFont="1" applyFill="1" applyBorder="1" applyAlignment="1">
      <alignment vertical="top" wrapText="1"/>
    </xf>
    <xf numFmtId="187" fontId="2" fillId="3" borderId="6" xfId="1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187" fontId="1" fillId="3" borderId="3" xfId="1" applyNumberFormat="1" applyFont="1" applyFill="1" applyBorder="1" applyAlignment="1">
      <alignment horizontal="center" vertical="top" wrapText="1"/>
    </xf>
    <xf numFmtId="187" fontId="2" fillId="2" borderId="0" xfId="1" applyNumberFormat="1" applyFont="1" applyFill="1" applyAlignment="1">
      <alignment vertical="top" wrapText="1"/>
    </xf>
    <xf numFmtId="187" fontId="2" fillId="2" borderId="1" xfId="1" applyNumberFormat="1" applyFont="1" applyFill="1" applyBorder="1" applyAlignment="1">
      <alignment horizontal="right" vertical="top" wrapText="1"/>
    </xf>
    <xf numFmtId="187" fontId="2" fillId="4" borderId="1" xfId="1" applyNumberFormat="1" applyFont="1" applyFill="1" applyBorder="1" applyAlignment="1">
      <alignment vertical="top" wrapText="1"/>
    </xf>
    <xf numFmtId="187" fontId="2" fillId="5" borderId="1" xfId="1" applyNumberFormat="1" applyFont="1" applyFill="1" applyBorder="1" applyAlignment="1">
      <alignment vertical="top" wrapText="1"/>
    </xf>
    <xf numFmtId="187" fontId="2" fillId="8" borderId="1" xfId="1" applyNumberFormat="1" applyFont="1" applyFill="1" applyBorder="1" applyAlignment="1">
      <alignment vertical="top" wrapText="1"/>
    </xf>
    <xf numFmtId="187" fontId="8" fillId="4" borderId="0" xfId="1" applyNumberFormat="1" applyFont="1" applyFill="1" applyAlignment="1">
      <alignment vertical="top" wrapText="1"/>
    </xf>
    <xf numFmtId="187" fontId="2" fillId="2" borderId="7" xfId="1" applyNumberFormat="1" applyFont="1" applyFill="1" applyBorder="1" applyAlignment="1">
      <alignment horizontal="right" vertical="top" wrapText="1"/>
    </xf>
    <xf numFmtId="187" fontId="2" fillId="4" borderId="7" xfId="1" applyNumberFormat="1" applyFont="1" applyFill="1" applyBorder="1" applyAlignment="1">
      <alignment vertical="top" wrapText="1"/>
    </xf>
    <xf numFmtId="187" fontId="2" fillId="5" borderId="7" xfId="1" applyNumberFormat="1" applyFont="1" applyFill="1" applyBorder="1" applyAlignment="1">
      <alignment vertical="top" wrapText="1"/>
    </xf>
    <xf numFmtId="187" fontId="2" fillId="8" borderId="7" xfId="1" applyNumberFormat="1" applyFont="1" applyFill="1" applyBorder="1" applyAlignment="1">
      <alignment vertical="top" wrapText="1"/>
    </xf>
    <xf numFmtId="187" fontId="1" fillId="3" borderId="7" xfId="1" applyNumberFormat="1" applyFont="1" applyFill="1" applyBorder="1" applyAlignment="1">
      <alignment vertical="top" wrapText="1"/>
    </xf>
    <xf numFmtId="187" fontId="1" fillId="3" borderId="1" xfId="1" applyNumberFormat="1" applyFont="1" applyFill="1" applyBorder="1" applyAlignment="1">
      <alignment vertical="top" wrapText="1"/>
    </xf>
    <xf numFmtId="187" fontId="9" fillId="3" borderId="1" xfId="1" applyNumberFormat="1" applyFont="1" applyFill="1" applyBorder="1" applyAlignment="1">
      <alignment vertical="top" wrapText="1"/>
    </xf>
    <xf numFmtId="187" fontId="9" fillId="3" borderId="0" xfId="1" applyNumberFormat="1" applyFont="1" applyFill="1" applyAlignment="1">
      <alignment vertical="top" wrapText="1"/>
    </xf>
    <xf numFmtId="187" fontId="1" fillId="3" borderId="0" xfId="1" applyNumberFormat="1" applyFont="1" applyFill="1" applyAlignment="1">
      <alignment vertical="top" wrapText="1"/>
    </xf>
    <xf numFmtId="0" fontId="10" fillId="0" borderId="0" xfId="0" applyFont="1" applyAlignment="1">
      <alignment horizontal="left" vertical="center" wrapText="1" indent="2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 indent="5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3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187" fontId="9" fillId="2" borderId="0" xfId="1" applyNumberFormat="1" applyFont="1" applyFill="1" applyAlignment="1">
      <alignment vertical="top" wrapText="1"/>
    </xf>
    <xf numFmtId="187" fontId="9" fillId="4" borderId="0" xfId="1" applyNumberFormat="1" applyFont="1" applyFill="1" applyAlignment="1">
      <alignment vertical="top" wrapText="1"/>
    </xf>
    <xf numFmtId="187" fontId="9" fillId="5" borderId="0" xfId="1" applyNumberFormat="1" applyFont="1" applyFill="1" applyAlignment="1">
      <alignment vertical="top" wrapText="1"/>
    </xf>
    <xf numFmtId="187" fontId="9" fillId="8" borderId="0" xfId="1" applyNumberFormat="1" applyFont="1" applyFill="1" applyAlignment="1">
      <alignment vertical="top" wrapText="1"/>
    </xf>
    <xf numFmtId="187" fontId="9" fillId="0" borderId="0" xfId="1" applyNumberFormat="1" applyFont="1" applyAlignment="1">
      <alignment vertical="top" wrapText="1"/>
    </xf>
    <xf numFmtId="187" fontId="9" fillId="2" borderId="1" xfId="1" applyNumberFormat="1" applyFont="1" applyFill="1" applyBorder="1" applyAlignment="1">
      <alignment vertical="top" wrapText="1"/>
    </xf>
    <xf numFmtId="187" fontId="9" fillId="4" borderId="1" xfId="1" applyNumberFormat="1" applyFont="1" applyFill="1" applyBorder="1" applyAlignment="1">
      <alignment vertical="top" wrapText="1"/>
    </xf>
    <xf numFmtId="187" fontId="9" fillId="5" borderId="1" xfId="1" applyNumberFormat="1" applyFont="1" applyFill="1" applyBorder="1" applyAlignment="1">
      <alignment vertical="top" wrapText="1"/>
    </xf>
    <xf numFmtId="187" fontId="9" fillId="8" borderId="1" xfId="1" applyNumberFormat="1" applyFont="1" applyFill="1" applyBorder="1" applyAlignment="1">
      <alignment vertical="top" wrapText="1"/>
    </xf>
    <xf numFmtId="187" fontId="1" fillId="2" borderId="0" xfId="1" applyNumberFormat="1" applyFont="1" applyFill="1" applyAlignment="1">
      <alignment vertical="top" wrapText="1"/>
    </xf>
    <xf numFmtId="187" fontId="1" fillId="4" borderId="0" xfId="1" applyNumberFormat="1" applyFont="1" applyFill="1" applyAlignment="1">
      <alignment vertical="top" wrapText="1"/>
    </xf>
    <xf numFmtId="187" fontId="1" fillId="5" borderId="0" xfId="1" applyNumberFormat="1" applyFont="1" applyFill="1" applyAlignment="1">
      <alignment vertical="top" wrapText="1"/>
    </xf>
    <xf numFmtId="187" fontId="1" fillId="8" borderId="0" xfId="1" applyNumberFormat="1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3" fontId="11" fillId="3" borderId="9" xfId="0" applyNumberFormat="1" applyFont="1" applyFill="1" applyBorder="1" applyAlignment="1">
      <alignment vertical="center" wrapText="1"/>
    </xf>
    <xf numFmtId="3" fontId="11" fillId="3" borderId="3" xfId="0" applyNumberFormat="1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3" fontId="11" fillId="5" borderId="3" xfId="0" applyNumberFormat="1" applyFont="1" applyFill="1" applyBorder="1" applyAlignment="1">
      <alignment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vertical="center" wrapText="1"/>
    </xf>
    <xf numFmtId="3" fontId="11" fillId="7" borderId="3" xfId="0" applyNumberFormat="1" applyFont="1" applyFill="1" applyBorder="1" applyAlignment="1">
      <alignment vertical="center" wrapText="1"/>
    </xf>
    <xf numFmtId="0" fontId="10" fillId="8" borderId="9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vertical="center" wrapText="1"/>
    </xf>
    <xf numFmtId="3" fontId="11" fillId="8" borderId="3" xfId="0" applyNumberFormat="1" applyFont="1" applyFill="1" applyBorder="1" applyAlignment="1">
      <alignment vertical="center" wrapText="1"/>
    </xf>
    <xf numFmtId="3" fontId="10" fillId="8" borderId="3" xfId="0" applyNumberFormat="1" applyFont="1" applyFill="1" applyBorder="1" applyAlignment="1">
      <alignment horizontal="center" vertical="center" wrapText="1"/>
    </xf>
    <xf numFmtId="3" fontId="11" fillId="11" borderId="9" xfId="0" applyNumberFormat="1" applyFont="1" applyFill="1" applyBorder="1" applyAlignment="1">
      <alignment vertical="center" wrapText="1"/>
    </xf>
    <xf numFmtId="3" fontId="11" fillId="11" borderId="3" xfId="0" applyNumberFormat="1" applyFont="1" applyFill="1" applyBorder="1" applyAlignment="1">
      <alignment vertical="center" wrapText="1"/>
    </xf>
    <xf numFmtId="3" fontId="10" fillId="11" borderId="3" xfId="0" applyNumberFormat="1" applyFont="1" applyFill="1" applyBorder="1" applyAlignment="1">
      <alignment horizontal="center" vertical="center" wrapText="1"/>
    </xf>
    <xf numFmtId="187" fontId="0" fillId="7" borderId="0" xfId="1" applyNumberFormat="1" applyFont="1" applyFill="1"/>
    <xf numFmtId="187" fontId="0" fillId="11" borderId="0" xfId="1" applyNumberFormat="1" applyFont="1" applyFill="1"/>
    <xf numFmtId="187" fontId="6" fillId="0" borderId="0" xfId="1" applyNumberFormat="1" applyFont="1"/>
    <xf numFmtId="3" fontId="12" fillId="7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 indent="5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vertical="top" wrapText="1"/>
    </xf>
    <xf numFmtId="0" fontId="14" fillId="11" borderId="3" xfId="0" applyFont="1" applyFill="1" applyBorder="1" applyAlignment="1">
      <alignment vertical="top" wrapText="1"/>
    </xf>
    <xf numFmtId="3" fontId="14" fillId="10" borderId="3" xfId="0" applyNumberFormat="1" applyFont="1" applyFill="1" applyBorder="1" applyAlignment="1">
      <alignment horizontal="right" vertical="top" wrapText="1"/>
    </xf>
    <xf numFmtId="0" fontId="14" fillId="6" borderId="3" xfId="0" applyFont="1" applyFill="1" applyBorder="1" applyAlignment="1">
      <alignment horizontal="right" vertical="top" wrapText="1"/>
    </xf>
    <xf numFmtId="3" fontId="14" fillId="12" borderId="3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187" fontId="0" fillId="11" borderId="0" xfId="1" applyNumberFormat="1" applyFont="1" applyFill="1" applyAlignment="1">
      <alignment vertical="top" wrapText="1"/>
    </xf>
    <xf numFmtId="187" fontId="0" fillId="7" borderId="0" xfId="1" applyNumberFormat="1" applyFont="1" applyFill="1" applyAlignment="1">
      <alignment vertical="top" wrapText="1"/>
    </xf>
    <xf numFmtId="187" fontId="0" fillId="10" borderId="0" xfId="1" applyNumberFormat="1" applyFont="1" applyFill="1" applyAlignment="1">
      <alignment vertical="top" wrapText="1"/>
    </xf>
    <xf numFmtId="187" fontId="0" fillId="6" borderId="0" xfId="1" applyNumberFormat="1" applyFont="1" applyFill="1" applyAlignment="1">
      <alignment vertical="top" wrapText="1"/>
    </xf>
    <xf numFmtId="187" fontId="0" fillId="12" borderId="0" xfId="1" applyNumberFormat="1" applyFont="1" applyFill="1" applyAlignment="1">
      <alignment vertical="top" wrapText="1"/>
    </xf>
    <xf numFmtId="3" fontId="14" fillId="11" borderId="3" xfId="0" applyNumberFormat="1" applyFont="1" applyFill="1" applyBorder="1" applyAlignment="1">
      <alignment horizontal="right" vertical="top" wrapText="1"/>
    </xf>
    <xf numFmtId="3" fontId="14" fillId="6" borderId="3" xfId="0" applyNumberFormat="1" applyFont="1" applyFill="1" applyBorder="1" applyAlignment="1">
      <alignment horizontal="right" vertical="top" wrapText="1"/>
    </xf>
    <xf numFmtId="0" fontId="14" fillId="10" borderId="3" xfId="0" applyFont="1" applyFill="1" applyBorder="1" applyAlignment="1">
      <alignment vertical="top" wrapText="1"/>
    </xf>
    <xf numFmtId="0" fontId="14" fillId="6" borderId="3" xfId="0" applyFont="1" applyFill="1" applyBorder="1" applyAlignment="1">
      <alignment vertical="top" wrapText="1"/>
    </xf>
    <xf numFmtId="0" fontId="14" fillId="11" borderId="3" xfId="0" applyFont="1" applyFill="1" applyBorder="1" applyAlignment="1">
      <alignment horizontal="right" vertical="top" wrapText="1"/>
    </xf>
    <xf numFmtId="3" fontId="14" fillId="10" borderId="3" xfId="0" applyNumberFormat="1" applyFont="1" applyFill="1" applyBorder="1" applyAlignment="1">
      <alignment vertical="top" wrapText="1"/>
    </xf>
    <xf numFmtId="0" fontId="15" fillId="11" borderId="3" xfId="0" applyFont="1" applyFill="1" applyBorder="1" applyAlignment="1">
      <alignment vertical="top" wrapText="1"/>
    </xf>
    <xf numFmtId="0" fontId="14" fillId="10" borderId="3" xfId="0" applyFont="1" applyFill="1" applyBorder="1" applyAlignment="1">
      <alignment horizontal="right" vertical="top" wrapText="1"/>
    </xf>
    <xf numFmtId="0" fontId="16" fillId="0" borderId="2" xfId="0" applyFont="1" applyBorder="1" applyAlignment="1">
      <alignment horizontal="center" vertical="top" wrapText="1"/>
    </xf>
    <xf numFmtId="3" fontId="17" fillId="11" borderId="3" xfId="0" applyNumberFormat="1" applyFont="1" applyFill="1" applyBorder="1" applyAlignment="1">
      <alignment horizontal="right" vertical="top" wrapText="1"/>
    </xf>
    <xf numFmtId="187" fontId="6" fillId="0" borderId="0" xfId="1" applyNumberFormat="1" applyFont="1" applyAlignment="1">
      <alignment vertical="top" wrapText="1"/>
    </xf>
    <xf numFmtId="187" fontId="0" fillId="0" borderId="0" xfId="1" applyNumberFormat="1" applyFont="1" applyAlignment="1">
      <alignment vertical="top" wrapText="1"/>
    </xf>
    <xf numFmtId="3" fontId="17" fillId="10" borderId="3" xfId="0" applyNumberFormat="1" applyFont="1" applyFill="1" applyBorder="1" applyAlignment="1">
      <alignment horizontal="right" vertical="top" wrapText="1"/>
    </xf>
    <xf numFmtId="3" fontId="17" fillId="6" borderId="3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187" fontId="14" fillId="7" borderId="3" xfId="1" applyNumberFormat="1" applyFont="1" applyFill="1" applyBorder="1" applyAlignment="1">
      <alignment horizontal="right" vertical="top" wrapText="1"/>
    </xf>
    <xf numFmtId="187" fontId="14" fillId="7" borderId="3" xfId="1" applyNumberFormat="1" applyFont="1" applyFill="1" applyBorder="1" applyAlignment="1">
      <alignment vertical="top" wrapText="1"/>
    </xf>
    <xf numFmtId="187" fontId="17" fillId="7" borderId="3" xfId="1" applyNumberFormat="1" applyFont="1" applyFill="1" applyBorder="1" applyAlignment="1">
      <alignment horizontal="right" vertical="top" wrapText="1"/>
    </xf>
    <xf numFmtId="0" fontId="1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87" fontId="18" fillId="12" borderId="3" xfId="1" applyNumberFormat="1" applyFont="1" applyFill="1" applyBorder="1" applyAlignment="1">
      <alignment horizontal="right" vertical="center" wrapText="1"/>
    </xf>
    <xf numFmtId="187" fontId="18" fillId="10" borderId="3" xfId="1" applyNumberFormat="1" applyFont="1" applyFill="1" applyBorder="1" applyAlignment="1">
      <alignment horizontal="right" vertical="center" wrapText="1"/>
    </xf>
    <xf numFmtId="187" fontId="18" fillId="2" borderId="3" xfId="1" applyNumberFormat="1" applyFont="1" applyFill="1" applyBorder="1" applyAlignment="1">
      <alignment horizontal="right" vertical="center" wrapText="1"/>
    </xf>
    <xf numFmtId="187" fontId="18" fillId="5" borderId="3" xfId="1" applyNumberFormat="1" applyFont="1" applyFill="1" applyBorder="1" applyAlignment="1">
      <alignment horizontal="right" vertical="center" wrapText="1"/>
    </xf>
    <xf numFmtId="187" fontId="18" fillId="9" borderId="3" xfId="1" applyNumberFormat="1" applyFont="1" applyFill="1" applyBorder="1" applyAlignment="1">
      <alignment horizontal="right" vertical="center" wrapText="1"/>
    </xf>
    <xf numFmtId="187" fontId="2" fillId="12" borderId="0" xfId="1" applyNumberFormat="1" applyFont="1" applyFill="1"/>
    <xf numFmtId="187" fontId="2" fillId="10" borderId="0" xfId="1" applyNumberFormat="1" applyFont="1" applyFill="1"/>
    <xf numFmtId="187" fontId="2" fillId="9" borderId="0" xfId="1" applyNumberFormat="1" applyFont="1" applyFill="1"/>
    <xf numFmtId="187" fontId="18" fillId="12" borderId="3" xfId="1" applyNumberFormat="1" applyFont="1" applyFill="1" applyBorder="1" applyAlignment="1">
      <alignment vertical="center" wrapText="1"/>
    </xf>
    <xf numFmtId="187" fontId="18" fillId="2" borderId="3" xfId="1" applyNumberFormat="1" applyFont="1" applyFill="1" applyBorder="1" applyAlignment="1">
      <alignment vertical="center" wrapText="1"/>
    </xf>
    <xf numFmtId="187" fontId="18" fillId="5" borderId="3" xfId="1" applyNumberFormat="1" applyFont="1" applyFill="1" applyBorder="1" applyAlignment="1">
      <alignment vertical="center" wrapText="1"/>
    </xf>
    <xf numFmtId="187" fontId="18" fillId="10" borderId="3" xfId="1" applyNumberFormat="1" applyFont="1" applyFill="1" applyBorder="1" applyAlignment="1">
      <alignment vertical="center" wrapText="1"/>
    </xf>
    <xf numFmtId="187" fontId="4" fillId="9" borderId="3" xfId="1" applyNumberFormat="1" applyFont="1" applyFill="1" applyBorder="1" applyAlignment="1">
      <alignment horizontal="center" vertical="center" wrapText="1"/>
    </xf>
    <xf numFmtId="187" fontId="8" fillId="0" borderId="0" xfId="1" applyNumberFormat="1" applyFont="1"/>
    <xf numFmtId="0" fontId="1" fillId="9" borderId="0" xfId="0" applyFont="1" applyFill="1"/>
    <xf numFmtId="187" fontId="1" fillId="9" borderId="0" xfId="1" applyNumberFormat="1" applyFont="1" applyFill="1"/>
    <xf numFmtId="187" fontId="9" fillId="9" borderId="0" xfId="1" applyNumberFormat="1" applyFont="1" applyFill="1"/>
    <xf numFmtId="187" fontId="11" fillId="0" borderId="0" xfId="1" applyNumberFormat="1" applyFont="1"/>
    <xf numFmtId="187" fontId="11" fillId="13" borderId="0" xfId="1" applyNumberFormat="1" applyFont="1" applyFill="1"/>
    <xf numFmtId="187" fontId="11" fillId="14" borderId="0" xfId="1" applyNumberFormat="1" applyFont="1" applyFill="1"/>
    <xf numFmtId="187" fontId="11" fillId="5" borderId="0" xfId="1" applyNumberFormat="1" applyFont="1" applyFill="1"/>
    <xf numFmtId="187" fontId="11" fillId="8" borderId="0" xfId="1" applyNumberFormat="1" applyFont="1" applyFill="1"/>
    <xf numFmtId="187" fontId="11" fillId="15" borderId="0" xfId="1" applyNumberFormat="1" applyFont="1" applyFill="1"/>
    <xf numFmtId="187" fontId="14" fillId="0" borderId="2" xfId="1" applyNumberFormat="1" applyFont="1" applyBorder="1" applyAlignment="1">
      <alignment vertical="center" wrapText="1"/>
    </xf>
    <xf numFmtId="187" fontId="14" fillId="13" borderId="3" xfId="1" applyNumberFormat="1" applyFont="1" applyFill="1" applyBorder="1" applyAlignment="1">
      <alignment vertical="center" wrapText="1"/>
    </xf>
    <xf numFmtId="187" fontId="14" fillId="14" borderId="3" xfId="1" applyNumberFormat="1" applyFont="1" applyFill="1" applyBorder="1" applyAlignment="1">
      <alignment horizontal="right" vertical="center" wrapText="1"/>
    </xf>
    <xf numFmtId="187" fontId="14" fillId="5" borderId="3" xfId="1" applyNumberFormat="1" applyFont="1" applyFill="1" applyBorder="1" applyAlignment="1">
      <alignment horizontal="right" vertical="center" wrapText="1"/>
    </xf>
    <xf numFmtId="187" fontId="14" fillId="8" borderId="3" xfId="1" applyNumberFormat="1" applyFont="1" applyFill="1" applyBorder="1" applyAlignment="1">
      <alignment horizontal="right" vertical="center" wrapText="1"/>
    </xf>
    <xf numFmtId="187" fontId="14" fillId="15" borderId="3" xfId="1" applyNumberFormat="1" applyFont="1" applyFill="1" applyBorder="1" applyAlignment="1">
      <alignment horizontal="right" vertical="center" wrapText="1"/>
    </xf>
    <xf numFmtId="187" fontId="14" fillId="13" borderId="3" xfId="1" applyNumberFormat="1" applyFont="1" applyFill="1" applyBorder="1" applyAlignment="1">
      <alignment horizontal="right" vertical="center" wrapText="1"/>
    </xf>
    <xf numFmtId="187" fontId="14" fillId="14" borderId="3" xfId="1" applyNumberFormat="1" applyFont="1" applyFill="1" applyBorder="1" applyAlignment="1">
      <alignment vertical="center" wrapText="1"/>
    </xf>
    <xf numFmtId="187" fontId="14" fillId="5" borderId="3" xfId="1" applyNumberFormat="1" applyFont="1" applyFill="1" applyBorder="1" applyAlignment="1">
      <alignment vertical="center" wrapText="1"/>
    </xf>
    <xf numFmtId="187" fontId="14" fillId="8" borderId="3" xfId="1" applyNumberFormat="1" applyFont="1" applyFill="1" applyBorder="1" applyAlignment="1">
      <alignment vertical="center" wrapText="1"/>
    </xf>
    <xf numFmtId="187" fontId="14" fillId="0" borderId="10" xfId="1" applyNumberFormat="1" applyFont="1" applyBorder="1" applyAlignment="1">
      <alignment vertical="center" wrapText="1"/>
    </xf>
    <xf numFmtId="187" fontId="14" fillId="13" borderId="11" xfId="1" applyNumberFormat="1" applyFont="1" applyFill="1" applyBorder="1" applyAlignment="1">
      <alignment vertical="center" wrapText="1"/>
    </xf>
    <xf numFmtId="187" fontId="14" fillId="14" borderId="11" xfId="1" applyNumberFormat="1" applyFont="1" applyFill="1" applyBorder="1" applyAlignment="1">
      <alignment vertical="center" wrapText="1"/>
    </xf>
    <xf numFmtId="187" fontId="14" fillId="5" borderId="11" xfId="1" applyNumberFormat="1" applyFont="1" applyFill="1" applyBorder="1" applyAlignment="1">
      <alignment vertical="center" wrapText="1"/>
    </xf>
    <xf numFmtId="187" fontId="14" fillId="8" borderId="11" xfId="1" applyNumberFormat="1" applyFont="1" applyFill="1" applyBorder="1" applyAlignment="1">
      <alignment vertical="center" wrapText="1"/>
    </xf>
    <xf numFmtId="187" fontId="14" fillId="15" borderId="11" xfId="1" applyNumberFormat="1" applyFont="1" applyFill="1" applyBorder="1" applyAlignment="1">
      <alignment vertical="center" wrapText="1"/>
    </xf>
    <xf numFmtId="187" fontId="16" fillId="0" borderId="2" xfId="1" applyNumberFormat="1" applyFont="1" applyBorder="1" applyAlignment="1">
      <alignment horizontal="center" vertical="center" wrapText="1"/>
    </xf>
    <xf numFmtId="187" fontId="11" fillId="13" borderId="3" xfId="1" applyNumberFormat="1" applyFont="1" applyFill="1" applyBorder="1" applyAlignment="1">
      <alignment horizontal="center" vertical="center" wrapText="1"/>
    </xf>
    <xf numFmtId="187" fontId="11" fillId="14" borderId="3" xfId="1" applyNumberFormat="1" applyFont="1" applyFill="1" applyBorder="1" applyAlignment="1">
      <alignment horizontal="center" vertical="center" wrapText="1"/>
    </xf>
    <xf numFmtId="187" fontId="11" fillId="5" borderId="3" xfId="1" applyNumberFormat="1" applyFont="1" applyFill="1" applyBorder="1" applyAlignment="1">
      <alignment horizontal="center" vertical="center" wrapText="1"/>
    </xf>
    <xf numFmtId="187" fontId="11" fillId="8" borderId="3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 indent="2"/>
    </xf>
    <xf numFmtId="3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 indent="2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 indent="8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87" fontId="5" fillId="0" borderId="1" xfId="1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87" fontId="1" fillId="0" borderId="1" xfId="1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7" fontId="4" fillId="0" borderId="1" xfId="1" applyNumberFormat="1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pane xSplit="1" ySplit="3" topLeftCell="D4" activePane="bottomRight" state="frozen"/>
      <selection pane="topRight" activeCell="B1" sqref="B1"/>
      <selection pane="bottomLeft" activeCell="A3" sqref="A3"/>
      <selection pane="bottomRight" sqref="A1:M5"/>
    </sheetView>
  </sheetViews>
  <sheetFormatPr defaultColWidth="17.5" defaultRowHeight="18.75" x14ac:dyDescent="0.2"/>
  <cols>
    <col min="1" max="1" width="4.125" style="10" customWidth="1"/>
    <col min="2" max="2" width="13.375" style="10" customWidth="1"/>
    <col min="3" max="3" width="18.75" style="4" customWidth="1"/>
    <col min="4" max="4" width="14.125" style="4" customWidth="1"/>
    <col min="5" max="5" width="9.625" style="3" bestFit="1" customWidth="1"/>
    <col min="6" max="6" width="20.625" style="2" customWidth="1"/>
    <col min="7" max="7" width="14.875" style="2" customWidth="1"/>
    <col min="8" max="8" width="10.625" style="4" customWidth="1"/>
    <col min="9" max="9" width="17.5" style="4" customWidth="1"/>
    <col min="10" max="10" width="11" style="4" bestFit="1" customWidth="1"/>
    <col min="11" max="11" width="9.625" style="4" bestFit="1" customWidth="1"/>
    <col min="12" max="12" width="10.125" style="5" customWidth="1"/>
    <col min="13" max="13" width="13.375" style="4" bestFit="1" customWidth="1"/>
    <col min="14" max="16384" width="17.5" style="2"/>
  </cols>
  <sheetData>
    <row r="1" spans="1:13" x14ac:dyDescent="0.2">
      <c r="A1" s="1" t="s">
        <v>299</v>
      </c>
      <c r="B1" s="1"/>
    </row>
    <row r="2" spans="1:13" x14ac:dyDescent="0.2">
      <c r="A2" s="1" t="s">
        <v>300</v>
      </c>
      <c r="B2" s="1"/>
    </row>
    <row r="3" spans="1:13" ht="56.25" x14ac:dyDescent="0.2">
      <c r="A3" s="198" t="s">
        <v>301</v>
      </c>
      <c r="B3" s="198" t="s">
        <v>305</v>
      </c>
      <c r="C3" s="199" t="s">
        <v>1</v>
      </c>
      <c r="D3" s="199" t="s">
        <v>2</v>
      </c>
      <c r="E3" s="200" t="s">
        <v>0</v>
      </c>
      <c r="F3" s="198" t="s">
        <v>302</v>
      </c>
      <c r="G3" s="198" t="s">
        <v>3</v>
      </c>
      <c r="H3" s="199" t="s">
        <v>303</v>
      </c>
      <c r="I3" s="199" t="s">
        <v>4</v>
      </c>
      <c r="J3" s="199" t="s">
        <v>11</v>
      </c>
      <c r="K3" s="199" t="s">
        <v>5</v>
      </c>
      <c r="L3" s="201" t="s">
        <v>10</v>
      </c>
      <c r="M3" s="199" t="s">
        <v>6</v>
      </c>
    </row>
    <row r="4" spans="1:13" x14ac:dyDescent="0.2">
      <c r="A4" s="11">
        <v>1</v>
      </c>
      <c r="B4" s="11" t="s">
        <v>305</v>
      </c>
      <c r="C4" s="7"/>
      <c r="D4" s="7"/>
      <c r="E4" s="8"/>
      <c r="F4" s="6" t="s">
        <v>307</v>
      </c>
      <c r="G4" s="7"/>
      <c r="H4" s="7"/>
      <c r="I4" s="7"/>
      <c r="J4" s="7"/>
      <c r="K4" s="7"/>
      <c r="L4" s="9"/>
      <c r="M4" s="7"/>
    </row>
    <row r="5" spans="1:13" x14ac:dyDescent="0.2">
      <c r="A5" s="11">
        <v>2</v>
      </c>
      <c r="B5" s="11" t="s">
        <v>305</v>
      </c>
      <c r="C5" s="7"/>
      <c r="D5" s="7"/>
      <c r="E5" s="8"/>
      <c r="F5" s="6" t="s">
        <v>9</v>
      </c>
      <c r="G5" s="7"/>
      <c r="H5" s="7"/>
      <c r="I5" s="7"/>
      <c r="J5" s="7"/>
      <c r="K5" s="7"/>
      <c r="L5" s="9"/>
      <c r="M5" s="7"/>
    </row>
    <row r="6" spans="1:13" x14ac:dyDescent="0.2">
      <c r="A6" s="11">
        <v>3</v>
      </c>
      <c r="B6" s="11" t="s">
        <v>305</v>
      </c>
      <c r="C6" s="7"/>
      <c r="D6" s="7"/>
      <c r="E6" s="8"/>
      <c r="F6" s="6" t="s">
        <v>306</v>
      </c>
      <c r="G6" s="7"/>
      <c r="H6" s="7"/>
      <c r="I6" s="7"/>
      <c r="J6" s="7"/>
      <c r="K6" s="7"/>
      <c r="L6" s="9"/>
      <c r="M6" s="7"/>
    </row>
    <row r="7" spans="1:13" x14ac:dyDescent="0.2">
      <c r="A7" s="11">
        <v>4</v>
      </c>
      <c r="B7" s="11" t="s">
        <v>305</v>
      </c>
      <c r="C7" s="7"/>
      <c r="D7" s="7"/>
      <c r="E7" s="8"/>
      <c r="F7" s="6"/>
      <c r="G7" s="7"/>
      <c r="H7" s="7"/>
      <c r="I7" s="7"/>
      <c r="J7" s="7"/>
      <c r="K7" s="7"/>
      <c r="L7" s="9"/>
      <c r="M7" s="7"/>
    </row>
    <row r="8" spans="1:13" x14ac:dyDescent="0.2">
      <c r="A8" s="11">
        <v>5</v>
      </c>
      <c r="B8" s="11" t="s">
        <v>305</v>
      </c>
      <c r="C8" s="7"/>
      <c r="D8" s="7"/>
      <c r="E8" s="8"/>
      <c r="F8" s="6"/>
      <c r="G8" s="7"/>
      <c r="H8" s="7"/>
      <c r="I8" s="7"/>
      <c r="J8" s="7"/>
      <c r="K8" s="7"/>
      <c r="L8" s="9"/>
      <c r="M8" s="7"/>
    </row>
    <row r="9" spans="1:13" s="13" customFormat="1" ht="21" x14ac:dyDescent="0.2">
      <c r="A9" s="11">
        <v>6</v>
      </c>
      <c r="B9" s="11" t="s">
        <v>305</v>
      </c>
      <c r="C9" s="194"/>
      <c r="D9" s="194"/>
      <c r="E9" s="195"/>
      <c r="F9" s="196"/>
      <c r="G9" s="196"/>
      <c r="H9" s="194"/>
      <c r="I9" s="194"/>
      <c r="J9" s="194"/>
      <c r="K9" s="194"/>
      <c r="L9" s="197"/>
      <c r="M9" s="194"/>
    </row>
    <row r="10" spans="1:13" x14ac:dyDescent="0.2">
      <c r="A10" s="11">
        <v>7</v>
      </c>
      <c r="B10" s="11" t="s">
        <v>305</v>
      </c>
      <c r="C10" s="7"/>
      <c r="D10" s="7"/>
      <c r="E10" s="8"/>
      <c r="F10" s="6"/>
      <c r="G10" s="6"/>
      <c r="H10" s="7"/>
      <c r="I10" s="7"/>
      <c r="J10" s="7"/>
      <c r="K10" s="7"/>
      <c r="L10" s="9"/>
      <c r="M10" s="7"/>
    </row>
    <row r="11" spans="1:13" x14ac:dyDescent="0.2">
      <c r="A11" s="11">
        <v>8</v>
      </c>
      <c r="B11" s="11" t="s">
        <v>305</v>
      </c>
      <c r="C11" s="7"/>
      <c r="D11" s="7"/>
      <c r="E11" s="8"/>
      <c r="F11" s="6"/>
      <c r="G11" s="6"/>
      <c r="H11" s="7"/>
      <c r="I11" s="7"/>
      <c r="J11" s="7"/>
      <c r="K11" s="7"/>
      <c r="L11" s="9"/>
      <c r="M11" s="7"/>
    </row>
    <row r="12" spans="1:13" x14ac:dyDescent="0.2">
      <c r="A12" s="11">
        <v>9</v>
      </c>
      <c r="B12" s="11" t="s">
        <v>305</v>
      </c>
      <c r="C12" s="7"/>
      <c r="D12" s="7"/>
      <c r="E12" s="8"/>
      <c r="F12" s="6"/>
      <c r="G12" s="6"/>
      <c r="H12" s="7"/>
      <c r="I12" s="7"/>
      <c r="J12" s="7"/>
      <c r="K12" s="7"/>
      <c r="L12" s="9"/>
      <c r="M12" s="7"/>
    </row>
    <row r="13" spans="1:13" x14ac:dyDescent="0.2">
      <c r="A13" s="11">
        <v>10</v>
      </c>
      <c r="B13" s="11" t="s">
        <v>305</v>
      </c>
      <c r="C13" s="7"/>
      <c r="D13" s="7"/>
      <c r="E13" s="8"/>
      <c r="F13" s="6"/>
      <c r="G13" s="6"/>
      <c r="H13" s="7"/>
      <c r="I13" s="7"/>
      <c r="J13" s="7"/>
      <c r="K13" s="7"/>
      <c r="L13" s="9"/>
      <c r="M13" s="7"/>
    </row>
  </sheetData>
  <printOptions horizontalCentered="1"/>
  <pageMargins left="0" right="0" top="0.55118110236220474" bottom="0.55118110236220474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data!$A$1:$A$4</xm:f>
          </x14:formula1>
          <xm:sqref>B4:B13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13" sqref="A13"/>
    </sheetView>
  </sheetViews>
  <sheetFormatPr defaultRowHeight="14.25" x14ac:dyDescent="0.2"/>
  <cols>
    <col min="1" max="1" width="61.875" customWidth="1"/>
  </cols>
  <sheetData>
    <row r="1" spans="1:1" x14ac:dyDescent="0.2">
      <c r="A1" t="s">
        <v>305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304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70" zoomScaleNormal="70" workbookViewId="0">
      <selection activeCell="C47" sqref="C47"/>
    </sheetView>
  </sheetViews>
  <sheetFormatPr defaultRowHeight="18.75" x14ac:dyDescent="0.2"/>
  <cols>
    <col min="1" max="1" width="85.125" style="4" customWidth="1"/>
    <col min="2" max="2" width="21.125" style="39" customWidth="1"/>
    <col min="3" max="3" width="11.375" style="29" bestFit="1" customWidth="1"/>
    <col min="4" max="4" width="11.375" style="30" bestFit="1" customWidth="1"/>
    <col min="5" max="5" width="11.375" style="31" bestFit="1" customWidth="1"/>
    <col min="6" max="6" width="13.125" style="32" bestFit="1" customWidth="1"/>
    <col min="7" max="7" width="5" style="5" customWidth="1"/>
    <col min="8" max="8" width="11.5" style="39" bestFit="1" customWidth="1"/>
    <col min="9" max="9" width="11.5" style="29" bestFit="1" customWidth="1"/>
    <col min="10" max="10" width="9.25" style="30" bestFit="1" customWidth="1"/>
    <col min="11" max="11" width="9.25" style="31" bestFit="1" customWidth="1"/>
    <col min="12" max="12" width="11.5" style="53" bestFit="1" customWidth="1"/>
    <col min="13" max="13" width="9" style="4"/>
    <col min="14" max="14" width="17.875" style="4" customWidth="1"/>
    <col min="15" max="16384" width="9" style="4"/>
  </cols>
  <sheetData>
    <row r="1" spans="1:12" ht="19.5" thickBot="1" x14ac:dyDescent="0.25">
      <c r="A1" s="23" t="s">
        <v>13</v>
      </c>
      <c r="B1" s="24">
        <v>25000</v>
      </c>
      <c r="C1" s="25">
        <v>25000</v>
      </c>
      <c r="D1" s="26">
        <v>30000</v>
      </c>
      <c r="E1" s="27">
        <v>20000</v>
      </c>
      <c r="F1" s="28">
        <v>100000</v>
      </c>
      <c r="H1" s="45">
        <v>25000</v>
      </c>
      <c r="I1" s="46">
        <v>25000</v>
      </c>
      <c r="J1" s="47">
        <v>30000</v>
      </c>
      <c r="K1" s="48">
        <v>20000</v>
      </c>
      <c r="L1" s="49">
        <f>SUM(H1:K1)</f>
        <v>100000</v>
      </c>
    </row>
    <row r="2" spans="1:12" ht="19.5" thickBot="1" x14ac:dyDescent="0.25">
      <c r="A2" s="23" t="s">
        <v>14</v>
      </c>
      <c r="B2" s="24">
        <v>25000</v>
      </c>
      <c r="C2" s="25">
        <v>25000</v>
      </c>
      <c r="D2" s="26">
        <v>30000</v>
      </c>
      <c r="E2" s="27">
        <v>20000</v>
      </c>
      <c r="F2" s="28">
        <v>100000</v>
      </c>
      <c r="H2" s="40">
        <v>25000</v>
      </c>
      <c r="I2" s="41">
        <v>25000</v>
      </c>
      <c r="J2" s="42">
        <v>30000</v>
      </c>
      <c r="K2" s="43">
        <v>20000</v>
      </c>
      <c r="L2" s="50">
        <f t="shared" ref="L2:L11" si="0">SUM(H2:K2)</f>
        <v>100000</v>
      </c>
    </row>
    <row r="3" spans="1:12" ht="19.5" thickBot="1" x14ac:dyDescent="0.25">
      <c r="A3" s="23" t="s">
        <v>15</v>
      </c>
      <c r="B3" s="24">
        <v>20000</v>
      </c>
      <c r="C3" s="25">
        <v>70000</v>
      </c>
      <c r="D3" s="26">
        <v>50000</v>
      </c>
      <c r="E3" s="27">
        <v>10000</v>
      </c>
      <c r="F3" s="28">
        <v>150000</v>
      </c>
      <c r="H3" s="40">
        <v>20000</v>
      </c>
      <c r="I3" s="41">
        <v>70000</v>
      </c>
      <c r="J3" s="42">
        <v>50000</v>
      </c>
      <c r="K3" s="43">
        <v>10000</v>
      </c>
      <c r="L3" s="50">
        <f t="shared" si="0"/>
        <v>150000</v>
      </c>
    </row>
    <row r="4" spans="1:12" ht="19.5" thickBot="1" x14ac:dyDescent="0.25">
      <c r="A4" s="23" t="s">
        <v>16</v>
      </c>
      <c r="B4" s="24">
        <v>10000</v>
      </c>
      <c r="C4" s="25">
        <v>40000</v>
      </c>
      <c r="D4" s="26">
        <v>40000</v>
      </c>
      <c r="E4" s="27">
        <v>10000</v>
      </c>
      <c r="F4" s="33">
        <v>100000</v>
      </c>
      <c r="H4" s="40">
        <v>10000</v>
      </c>
      <c r="I4" s="41">
        <v>40000</v>
      </c>
      <c r="J4" s="42">
        <v>40000</v>
      </c>
      <c r="K4" s="43">
        <v>10000</v>
      </c>
      <c r="L4" s="50">
        <f t="shared" si="0"/>
        <v>100000</v>
      </c>
    </row>
    <row r="5" spans="1:12" ht="19.5" thickBot="1" x14ac:dyDescent="0.25">
      <c r="A5" s="23" t="s">
        <v>17</v>
      </c>
      <c r="B5" s="24">
        <v>10000</v>
      </c>
      <c r="C5" s="25">
        <v>40000</v>
      </c>
      <c r="D5" s="26">
        <v>40000</v>
      </c>
      <c r="E5" s="27">
        <v>10000</v>
      </c>
      <c r="F5" s="34">
        <v>100000</v>
      </c>
      <c r="H5" s="40">
        <v>10000</v>
      </c>
      <c r="I5" s="41">
        <v>40000</v>
      </c>
      <c r="J5" s="42">
        <v>40000</v>
      </c>
      <c r="K5" s="43">
        <v>10000</v>
      </c>
      <c r="L5" s="50">
        <f t="shared" si="0"/>
        <v>100000</v>
      </c>
    </row>
    <row r="6" spans="1:12" ht="19.5" thickBot="1" x14ac:dyDescent="0.25">
      <c r="A6" s="23" t="s">
        <v>18</v>
      </c>
      <c r="B6" s="24">
        <v>10000</v>
      </c>
      <c r="C6" s="25">
        <v>40000</v>
      </c>
      <c r="D6" s="26">
        <v>40000</v>
      </c>
      <c r="E6" s="27">
        <v>10000</v>
      </c>
      <c r="F6" s="34">
        <v>100000</v>
      </c>
      <c r="H6" s="40">
        <v>10000</v>
      </c>
      <c r="I6" s="41">
        <v>40000</v>
      </c>
      <c r="J6" s="42">
        <v>40000</v>
      </c>
      <c r="K6" s="43">
        <v>10000</v>
      </c>
      <c r="L6" s="50">
        <f t="shared" si="0"/>
        <v>100000</v>
      </c>
    </row>
    <row r="7" spans="1:12" ht="19.5" thickBot="1" x14ac:dyDescent="0.25">
      <c r="A7" s="23" t="s">
        <v>19</v>
      </c>
      <c r="B7" s="24">
        <v>10000</v>
      </c>
      <c r="C7" s="25">
        <v>10000</v>
      </c>
      <c r="D7" s="26">
        <v>70000</v>
      </c>
      <c r="E7" s="27">
        <v>10000</v>
      </c>
      <c r="F7" s="34">
        <v>100000</v>
      </c>
      <c r="H7" s="40">
        <v>10000</v>
      </c>
      <c r="I7" s="41">
        <v>10000</v>
      </c>
      <c r="J7" s="42">
        <v>70000</v>
      </c>
      <c r="K7" s="43">
        <v>10000</v>
      </c>
      <c r="L7" s="50">
        <f t="shared" si="0"/>
        <v>100000</v>
      </c>
    </row>
    <row r="8" spans="1:12" ht="19.5" thickBot="1" x14ac:dyDescent="0.25">
      <c r="A8" s="23" t="s">
        <v>20</v>
      </c>
      <c r="B8" s="24"/>
      <c r="C8" s="25">
        <v>140000</v>
      </c>
      <c r="D8" s="26">
        <v>140000</v>
      </c>
      <c r="E8" s="27">
        <v>20000</v>
      </c>
      <c r="F8" s="34">
        <v>300000</v>
      </c>
      <c r="H8" s="40">
        <v>0</v>
      </c>
      <c r="I8" s="41">
        <v>140000</v>
      </c>
      <c r="J8" s="42">
        <v>140000</v>
      </c>
      <c r="K8" s="43">
        <v>20000</v>
      </c>
      <c r="L8" s="50">
        <f t="shared" si="0"/>
        <v>300000</v>
      </c>
    </row>
    <row r="9" spans="1:12" ht="57" thickBot="1" x14ac:dyDescent="0.25">
      <c r="A9" s="23" t="s">
        <v>21</v>
      </c>
      <c r="B9" s="24"/>
      <c r="C9" s="25">
        <v>200000</v>
      </c>
      <c r="D9" s="26">
        <v>130000</v>
      </c>
      <c r="E9" s="35"/>
      <c r="F9" s="34">
        <v>330000</v>
      </c>
      <c r="H9" s="40">
        <v>0</v>
      </c>
      <c r="I9" s="41">
        <v>200000</v>
      </c>
      <c r="J9" s="42">
        <v>130000</v>
      </c>
      <c r="K9" s="43">
        <v>0</v>
      </c>
      <c r="L9" s="50">
        <f t="shared" si="0"/>
        <v>330000</v>
      </c>
    </row>
    <row r="10" spans="1:12" ht="38.25" thickBot="1" x14ac:dyDescent="0.25">
      <c r="A10" s="23" t="s">
        <v>22</v>
      </c>
      <c r="B10" s="24"/>
      <c r="C10" s="25">
        <v>20000</v>
      </c>
      <c r="D10" s="26">
        <v>100000</v>
      </c>
      <c r="E10" s="35"/>
      <c r="F10" s="36">
        <v>120000</v>
      </c>
      <c r="H10" s="40">
        <v>0</v>
      </c>
      <c r="I10" s="41">
        <v>20000</v>
      </c>
      <c r="J10" s="42">
        <v>100000</v>
      </c>
      <c r="K10" s="43">
        <v>0</v>
      </c>
      <c r="L10" s="50">
        <f t="shared" si="0"/>
        <v>120000</v>
      </c>
    </row>
    <row r="11" spans="1:12" ht="38.25" thickBot="1" x14ac:dyDescent="0.25">
      <c r="A11" s="23" t="s">
        <v>23</v>
      </c>
      <c r="B11" s="24">
        <v>200000</v>
      </c>
      <c r="C11" s="25">
        <v>160000</v>
      </c>
      <c r="D11" s="26">
        <v>100000</v>
      </c>
      <c r="E11" s="27">
        <v>20000</v>
      </c>
      <c r="F11" s="28">
        <v>500000</v>
      </c>
      <c r="H11" s="40">
        <v>200000</v>
      </c>
      <c r="I11" s="41">
        <v>160000</v>
      </c>
      <c r="J11" s="42">
        <v>100000</v>
      </c>
      <c r="K11" s="43">
        <v>20000</v>
      </c>
      <c r="L11" s="50">
        <f t="shared" si="0"/>
        <v>480000</v>
      </c>
    </row>
    <row r="12" spans="1:12" ht="19.5" thickBot="1" x14ac:dyDescent="0.25">
      <c r="A12" s="37" t="s">
        <v>25</v>
      </c>
      <c r="B12" s="24">
        <v>345000</v>
      </c>
      <c r="C12" s="25">
        <v>659500</v>
      </c>
      <c r="D12" s="26">
        <v>440500</v>
      </c>
      <c r="E12" s="27">
        <v>170000</v>
      </c>
      <c r="F12" s="38">
        <v>2000000</v>
      </c>
      <c r="H12" s="4"/>
      <c r="I12" s="4"/>
      <c r="J12" s="4"/>
      <c r="K12" s="4"/>
      <c r="L12" s="12"/>
    </row>
    <row r="13" spans="1:12" s="12" customFormat="1" x14ac:dyDescent="0.2">
      <c r="A13" s="60" t="s">
        <v>26</v>
      </c>
      <c r="B13" s="61">
        <f>SUM(B1:B11)</f>
        <v>310000</v>
      </c>
      <c r="C13" s="62">
        <f t="shared" ref="C13:F13" si="1">SUM(C1:C11)</f>
        <v>770000</v>
      </c>
      <c r="D13" s="63">
        <f t="shared" si="1"/>
        <v>770000</v>
      </c>
      <c r="E13" s="64">
        <f t="shared" si="1"/>
        <v>130000</v>
      </c>
      <c r="F13" s="52">
        <f t="shared" si="1"/>
        <v>2000000</v>
      </c>
      <c r="G13" s="65"/>
      <c r="H13" s="66">
        <f>SUM(H1:H11)</f>
        <v>310000</v>
      </c>
      <c r="I13" s="67">
        <f>SUM(I1:I11)</f>
        <v>770000</v>
      </c>
      <c r="J13" s="68">
        <f>SUM(J1:J11)</f>
        <v>770000</v>
      </c>
      <c r="K13" s="69">
        <f>SUM(K1:K11)</f>
        <v>130000</v>
      </c>
      <c r="L13" s="51">
        <f>SUM(L1:L11)</f>
        <v>1980000</v>
      </c>
    </row>
    <row r="14" spans="1:12" s="12" customFormat="1" x14ac:dyDescent="0.2">
      <c r="A14" s="60" t="s">
        <v>27</v>
      </c>
      <c r="B14" s="61"/>
      <c r="C14" s="62"/>
      <c r="D14" s="63"/>
      <c r="E14" s="64"/>
      <c r="F14" s="52"/>
      <c r="G14" s="65"/>
      <c r="H14" s="61"/>
      <c r="I14" s="62"/>
      <c r="J14" s="63"/>
      <c r="K14" s="64"/>
      <c r="L14" s="52">
        <v>2000000</v>
      </c>
    </row>
    <row r="15" spans="1:12" s="12" customFormat="1" x14ac:dyDescent="0.2">
      <c r="A15" s="60" t="s">
        <v>28</v>
      </c>
      <c r="B15" s="61"/>
      <c r="C15" s="62"/>
      <c r="D15" s="63"/>
      <c r="E15" s="64"/>
      <c r="F15" s="52"/>
      <c r="G15" s="65"/>
      <c r="H15" s="61"/>
      <c r="I15" s="62"/>
      <c r="J15" s="63"/>
      <c r="K15" s="64"/>
      <c r="L15" s="52">
        <f>+L14-L13</f>
        <v>20000</v>
      </c>
    </row>
    <row r="19" spans="1:3" ht="21" x14ac:dyDescent="0.2">
      <c r="A19" s="54" t="s">
        <v>29</v>
      </c>
      <c r="B19" s="55" t="s">
        <v>30</v>
      </c>
      <c r="C19" s="29">
        <f>SUM(C20:C23)</f>
        <v>88600</v>
      </c>
    </row>
    <row r="20" spans="1:3" ht="21" x14ac:dyDescent="0.2">
      <c r="A20" s="56" t="s">
        <v>31</v>
      </c>
      <c r="B20" s="57" t="s">
        <v>32</v>
      </c>
      <c r="C20" s="29">
        <f>25*20*50</f>
        <v>25000</v>
      </c>
    </row>
    <row r="21" spans="1:3" ht="21" x14ac:dyDescent="0.2">
      <c r="A21" s="56" t="s">
        <v>33</v>
      </c>
      <c r="B21" s="57" t="s">
        <v>34</v>
      </c>
      <c r="C21" s="29">
        <f>25*28*60</f>
        <v>42000</v>
      </c>
    </row>
    <row r="22" spans="1:3" ht="21" x14ac:dyDescent="0.2">
      <c r="A22" s="56" t="s">
        <v>35</v>
      </c>
      <c r="B22" s="57" t="s">
        <v>36</v>
      </c>
      <c r="C22" s="29">
        <f>2*6*600</f>
        <v>7200</v>
      </c>
    </row>
    <row r="23" spans="1:3" ht="21" x14ac:dyDescent="0.2">
      <c r="A23" s="56" t="s">
        <v>37</v>
      </c>
      <c r="B23" s="57" t="s">
        <v>38</v>
      </c>
      <c r="C23" s="29">
        <f>2*6*1200</f>
        <v>14400</v>
      </c>
    </row>
    <row r="24" spans="1:3" ht="21" x14ac:dyDescent="0.2">
      <c r="A24" s="54" t="s">
        <v>39</v>
      </c>
      <c r="B24" s="55" t="s">
        <v>40</v>
      </c>
      <c r="C24" s="29">
        <f>SUM(C25:C41)</f>
        <v>1687000</v>
      </c>
    </row>
    <row r="25" spans="1:3" ht="21" x14ac:dyDescent="0.2">
      <c r="A25" s="56" t="s">
        <v>41</v>
      </c>
      <c r="B25" s="57" t="s">
        <v>42</v>
      </c>
      <c r="C25" s="29">
        <f>500*2*100</f>
        <v>100000</v>
      </c>
    </row>
    <row r="26" spans="1:3" ht="21" x14ac:dyDescent="0.2">
      <c r="A26" s="56" t="s">
        <v>43</v>
      </c>
      <c r="B26" s="57" t="s">
        <v>44</v>
      </c>
      <c r="C26" s="29">
        <f>500*4*35</f>
        <v>70000</v>
      </c>
    </row>
    <row r="27" spans="1:3" ht="21" x14ac:dyDescent="0.2">
      <c r="A27" s="56" t="s">
        <v>45</v>
      </c>
      <c r="B27" s="57" t="s">
        <v>46</v>
      </c>
      <c r="C27" s="29">
        <v>30000</v>
      </c>
    </row>
    <row r="28" spans="1:3" ht="21" x14ac:dyDescent="0.2">
      <c r="A28" s="56" t="s">
        <v>47</v>
      </c>
      <c r="B28" s="57" t="s">
        <v>46</v>
      </c>
      <c r="C28" s="29">
        <v>30000</v>
      </c>
    </row>
    <row r="29" spans="1:3" ht="21" x14ac:dyDescent="0.2">
      <c r="A29" s="56" t="s">
        <v>48</v>
      </c>
      <c r="B29" s="57" t="s">
        <v>49</v>
      </c>
      <c r="C29" s="29">
        <v>48000</v>
      </c>
    </row>
    <row r="30" spans="1:3" ht="21" x14ac:dyDescent="0.2">
      <c r="A30" s="56" t="s">
        <v>50</v>
      </c>
      <c r="B30" s="57" t="s">
        <v>51</v>
      </c>
      <c r="C30" s="29">
        <v>60000</v>
      </c>
    </row>
    <row r="31" spans="1:3" ht="21" x14ac:dyDescent="0.2">
      <c r="A31" s="56" t="s">
        <v>52</v>
      </c>
      <c r="B31" s="57" t="s">
        <v>53</v>
      </c>
      <c r="C31" s="29">
        <v>36000</v>
      </c>
    </row>
    <row r="32" spans="1:3" ht="21" x14ac:dyDescent="0.2">
      <c r="A32" s="56" t="s">
        <v>54</v>
      </c>
      <c r="B32" s="57" t="s">
        <v>55</v>
      </c>
      <c r="C32" s="29">
        <v>5400</v>
      </c>
    </row>
    <row r="33" spans="1:3" ht="21" x14ac:dyDescent="0.2">
      <c r="A33" s="56" t="s">
        <v>56</v>
      </c>
      <c r="B33" s="57" t="s">
        <v>57</v>
      </c>
      <c r="C33" s="29">
        <v>7600</v>
      </c>
    </row>
    <row r="34" spans="1:3" ht="21" x14ac:dyDescent="0.2">
      <c r="A34" s="56" t="s">
        <v>58</v>
      </c>
      <c r="B34" s="57" t="s">
        <v>59</v>
      </c>
      <c r="C34" s="29">
        <v>500000</v>
      </c>
    </row>
    <row r="35" spans="1:3" ht="21" x14ac:dyDescent="0.2">
      <c r="A35" s="56" t="s">
        <v>60</v>
      </c>
      <c r="B35" s="57" t="s">
        <v>61</v>
      </c>
      <c r="C35" s="29">
        <v>80000</v>
      </c>
    </row>
    <row r="36" spans="1:3" ht="21" x14ac:dyDescent="0.2">
      <c r="A36" s="56" t="s">
        <v>62</v>
      </c>
      <c r="B36" s="57" t="s">
        <v>61</v>
      </c>
      <c r="C36" s="29">
        <v>80000</v>
      </c>
    </row>
    <row r="37" spans="1:3" ht="21" x14ac:dyDescent="0.2">
      <c r="A37" s="56" t="s">
        <v>63</v>
      </c>
      <c r="B37" s="57" t="s">
        <v>64</v>
      </c>
      <c r="C37" s="29">
        <v>200000</v>
      </c>
    </row>
    <row r="38" spans="1:3" ht="21" x14ac:dyDescent="0.2">
      <c r="A38" s="56" t="s">
        <v>65</v>
      </c>
      <c r="B38" s="57" t="s">
        <v>66</v>
      </c>
      <c r="C38" s="29">
        <v>60000</v>
      </c>
    </row>
    <row r="39" spans="1:3" ht="21" x14ac:dyDescent="0.2">
      <c r="A39" s="56" t="s">
        <v>67</v>
      </c>
      <c r="B39" s="57" t="s">
        <v>68</v>
      </c>
      <c r="C39" s="29">
        <v>300000</v>
      </c>
    </row>
    <row r="40" spans="1:3" ht="21" x14ac:dyDescent="0.2">
      <c r="A40" s="56" t="s">
        <v>69</v>
      </c>
      <c r="B40" s="57" t="s">
        <v>46</v>
      </c>
      <c r="C40" s="29">
        <v>30000</v>
      </c>
    </row>
    <row r="41" spans="1:3" ht="21" x14ac:dyDescent="0.2">
      <c r="A41" s="56" t="s">
        <v>70</v>
      </c>
      <c r="B41" s="57" t="s">
        <v>71</v>
      </c>
      <c r="C41" s="29">
        <v>50000</v>
      </c>
    </row>
    <row r="42" spans="1:3" ht="21" x14ac:dyDescent="0.2">
      <c r="A42" s="54" t="s">
        <v>72</v>
      </c>
      <c r="B42" s="58" t="s">
        <v>73</v>
      </c>
      <c r="C42" s="44">
        <f>SUM(C43:C48)</f>
        <v>214400</v>
      </c>
    </row>
    <row r="43" spans="1:3" ht="21" x14ac:dyDescent="0.2">
      <c r="A43" s="56" t="s">
        <v>74</v>
      </c>
      <c r="B43" s="57" t="s">
        <v>75</v>
      </c>
      <c r="C43" s="29">
        <v>24400</v>
      </c>
    </row>
    <row r="44" spans="1:3" ht="21" x14ac:dyDescent="0.2">
      <c r="A44" s="56" t="s">
        <v>76</v>
      </c>
      <c r="B44" s="57" t="s">
        <v>51</v>
      </c>
      <c r="C44" s="29">
        <v>60000</v>
      </c>
    </row>
    <row r="45" spans="1:3" ht="21" x14ac:dyDescent="0.2">
      <c r="A45" s="56" t="s">
        <v>77</v>
      </c>
      <c r="B45" s="57" t="s">
        <v>46</v>
      </c>
      <c r="C45" s="29">
        <v>30000</v>
      </c>
    </row>
    <row r="46" spans="1:3" ht="21" x14ac:dyDescent="0.2">
      <c r="A46" s="56" t="s">
        <v>78</v>
      </c>
      <c r="B46" s="57" t="s">
        <v>79</v>
      </c>
      <c r="C46" s="29">
        <v>50000</v>
      </c>
    </row>
    <row r="47" spans="1:3" ht="21" x14ac:dyDescent="0.2">
      <c r="A47" s="56" t="s">
        <v>80</v>
      </c>
      <c r="B47" s="57" t="s">
        <v>46</v>
      </c>
      <c r="C47" s="29">
        <v>30000</v>
      </c>
    </row>
    <row r="48" spans="1:3" ht="21" x14ac:dyDescent="0.2">
      <c r="A48" s="56" t="s">
        <v>81</v>
      </c>
      <c r="B48" s="57" t="s">
        <v>82</v>
      </c>
      <c r="C48" s="29">
        <v>20000</v>
      </c>
    </row>
    <row r="49" spans="1:12" x14ac:dyDescent="0.2">
      <c r="A49" s="59" t="s">
        <v>24</v>
      </c>
      <c r="B49" s="53"/>
      <c r="C49" s="53">
        <f>SUM(C42,C24,C19)</f>
        <v>1990000</v>
      </c>
    </row>
    <row r="50" spans="1:12" s="12" customFormat="1" x14ac:dyDescent="0.2">
      <c r="A50" s="12" t="s">
        <v>83</v>
      </c>
      <c r="B50" s="70"/>
      <c r="C50" s="71">
        <v>2000000</v>
      </c>
      <c r="D50" s="72"/>
      <c r="E50" s="73"/>
      <c r="F50" s="53"/>
      <c r="G50" s="14"/>
      <c r="H50" s="70"/>
      <c r="I50" s="71"/>
      <c r="J50" s="72"/>
      <c r="K50" s="73"/>
      <c r="L50" s="53"/>
    </row>
    <row r="51" spans="1:12" s="12" customFormat="1" x14ac:dyDescent="0.2">
      <c r="A51" s="74" t="s">
        <v>28</v>
      </c>
      <c r="B51" s="52"/>
      <c r="C51" s="52">
        <f>+C50-C49</f>
        <v>10000</v>
      </c>
      <c r="D51" s="72"/>
      <c r="E51" s="73"/>
      <c r="F51" s="53"/>
      <c r="G51" s="14"/>
      <c r="H51" s="70"/>
      <c r="I51" s="71"/>
      <c r="J51" s="72"/>
      <c r="K51" s="73"/>
      <c r="L51" s="5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PageLayoutView="90" workbookViewId="0">
      <selection activeCell="H17" sqref="H17"/>
    </sheetView>
  </sheetViews>
  <sheetFormatPr defaultRowHeight="14.25" x14ac:dyDescent="0.2"/>
  <cols>
    <col min="1" max="1" width="53.125" customWidth="1"/>
    <col min="2" max="2" width="17.75" bestFit="1" customWidth="1"/>
    <col min="3" max="3" width="10.375" bestFit="1" customWidth="1"/>
    <col min="8" max="8" width="11.375" style="15" bestFit="1" customWidth="1"/>
    <col min="9" max="11" width="9.125" style="15" bestFit="1" customWidth="1"/>
    <col min="12" max="12" width="10.375" style="15" bestFit="1" customWidth="1"/>
  </cols>
  <sheetData>
    <row r="1" spans="1:12" ht="21.75" thickBot="1" x14ac:dyDescent="0.25">
      <c r="A1" s="75" t="s">
        <v>84</v>
      </c>
      <c r="B1" s="78">
        <v>50000</v>
      </c>
      <c r="C1" s="86"/>
      <c r="D1" s="82"/>
      <c r="E1" s="89"/>
      <c r="F1" s="93">
        <v>50000</v>
      </c>
      <c r="H1" s="18">
        <v>50000</v>
      </c>
      <c r="I1" s="96">
        <v>0</v>
      </c>
      <c r="J1" s="16">
        <v>0</v>
      </c>
      <c r="K1" s="17">
        <v>0</v>
      </c>
      <c r="L1" s="97">
        <f>SUM(H1:K1)</f>
        <v>50000</v>
      </c>
    </row>
    <row r="2" spans="1:12" ht="21.75" thickBot="1" x14ac:dyDescent="0.25">
      <c r="A2" s="76" t="s">
        <v>85</v>
      </c>
      <c r="B2" s="79">
        <v>120000</v>
      </c>
      <c r="C2" s="87"/>
      <c r="D2" s="83"/>
      <c r="E2" s="90"/>
      <c r="F2" s="94">
        <v>120000</v>
      </c>
      <c r="H2" s="18">
        <v>120000</v>
      </c>
      <c r="I2" s="96">
        <v>0</v>
      </c>
      <c r="J2" s="16">
        <v>0</v>
      </c>
      <c r="K2" s="17">
        <v>0</v>
      </c>
      <c r="L2" s="97">
        <f t="shared" ref="L2:L10" si="0">SUM(H2:K2)</f>
        <v>120000</v>
      </c>
    </row>
    <row r="3" spans="1:12" ht="21.75" thickBot="1" x14ac:dyDescent="0.25">
      <c r="A3" s="76" t="s">
        <v>86</v>
      </c>
      <c r="B3" s="80"/>
      <c r="C3" s="87"/>
      <c r="D3" s="84">
        <v>120000</v>
      </c>
      <c r="E3" s="90"/>
      <c r="F3" s="94">
        <v>120000</v>
      </c>
      <c r="H3" s="18">
        <v>0</v>
      </c>
      <c r="I3" s="96">
        <v>0</v>
      </c>
      <c r="J3" s="16">
        <v>120000</v>
      </c>
      <c r="K3" s="17">
        <v>0</v>
      </c>
      <c r="L3" s="97">
        <f t="shared" si="0"/>
        <v>120000</v>
      </c>
    </row>
    <row r="4" spans="1:12" ht="21.75" thickBot="1" x14ac:dyDescent="0.25">
      <c r="A4" s="76" t="s">
        <v>87</v>
      </c>
      <c r="B4" s="80"/>
      <c r="C4" s="88">
        <v>120000</v>
      </c>
      <c r="D4" s="83"/>
      <c r="E4" s="90"/>
      <c r="F4" s="94">
        <v>120000</v>
      </c>
      <c r="H4" s="18">
        <v>0</v>
      </c>
      <c r="I4" s="96">
        <v>120000</v>
      </c>
      <c r="J4" s="16">
        <v>0</v>
      </c>
      <c r="K4" s="17">
        <v>0</v>
      </c>
      <c r="L4" s="97">
        <f t="shared" si="0"/>
        <v>120000</v>
      </c>
    </row>
    <row r="5" spans="1:12" ht="21.75" thickBot="1" x14ac:dyDescent="0.25">
      <c r="A5" s="76" t="s">
        <v>88</v>
      </c>
      <c r="B5" s="79">
        <v>150000</v>
      </c>
      <c r="C5" s="88">
        <v>150000</v>
      </c>
      <c r="D5" s="84">
        <v>140000</v>
      </c>
      <c r="E5" s="90"/>
      <c r="F5" s="94">
        <v>440000</v>
      </c>
      <c r="H5" s="18">
        <v>150000</v>
      </c>
      <c r="I5" s="96">
        <v>150000</v>
      </c>
      <c r="J5" s="16">
        <v>140000</v>
      </c>
      <c r="K5" s="17">
        <v>0</v>
      </c>
      <c r="L5" s="97">
        <f t="shared" si="0"/>
        <v>440000</v>
      </c>
    </row>
    <row r="6" spans="1:12" ht="21.75" thickBot="1" x14ac:dyDescent="0.25">
      <c r="A6" s="76" t="s">
        <v>89</v>
      </c>
      <c r="B6" s="80"/>
      <c r="C6" s="88">
        <v>200000</v>
      </c>
      <c r="D6" s="84">
        <v>150000</v>
      </c>
      <c r="E6" s="90"/>
      <c r="F6" s="94">
        <v>350000</v>
      </c>
      <c r="H6" s="18">
        <v>0</v>
      </c>
      <c r="I6" s="96">
        <v>200000</v>
      </c>
      <c r="J6" s="16">
        <v>150000</v>
      </c>
      <c r="K6" s="17">
        <v>0</v>
      </c>
      <c r="L6" s="97">
        <f t="shared" si="0"/>
        <v>350000</v>
      </c>
    </row>
    <row r="7" spans="1:12" ht="42.75" thickBot="1" x14ac:dyDescent="0.25">
      <c r="A7" s="76" t="s">
        <v>90</v>
      </c>
      <c r="B7" s="79">
        <v>140000</v>
      </c>
      <c r="C7" s="88">
        <v>110000</v>
      </c>
      <c r="D7" s="84">
        <v>50000</v>
      </c>
      <c r="E7" s="90"/>
      <c r="F7" s="94">
        <v>300000</v>
      </c>
      <c r="H7" s="18">
        <v>140000</v>
      </c>
      <c r="I7" s="96">
        <v>110000</v>
      </c>
      <c r="J7" s="16">
        <v>50000</v>
      </c>
      <c r="K7" s="17">
        <v>0</v>
      </c>
      <c r="L7" s="97">
        <f t="shared" si="0"/>
        <v>300000</v>
      </c>
    </row>
    <row r="8" spans="1:12" ht="21.75" thickBot="1" x14ac:dyDescent="0.25">
      <c r="A8" s="76" t="s">
        <v>91</v>
      </c>
      <c r="B8" s="80"/>
      <c r="C8" s="87"/>
      <c r="D8" s="84">
        <v>350000</v>
      </c>
      <c r="E8" s="91">
        <v>100000</v>
      </c>
      <c r="F8" s="94">
        <v>450000</v>
      </c>
      <c r="H8" s="18">
        <v>0</v>
      </c>
      <c r="I8" s="96">
        <v>0</v>
      </c>
      <c r="J8" s="16">
        <v>350000</v>
      </c>
      <c r="K8" s="17">
        <v>100000</v>
      </c>
      <c r="L8" s="97">
        <f t="shared" si="0"/>
        <v>450000</v>
      </c>
    </row>
    <row r="9" spans="1:12" ht="21.75" thickBot="1" x14ac:dyDescent="0.25">
      <c r="A9" s="76" t="s">
        <v>92</v>
      </c>
      <c r="B9" s="79">
        <v>10000</v>
      </c>
      <c r="C9" s="88">
        <v>40000</v>
      </c>
      <c r="D9" s="83"/>
      <c r="E9" s="90"/>
      <c r="F9" s="94">
        <v>50000</v>
      </c>
      <c r="H9" s="18">
        <v>10000</v>
      </c>
      <c r="I9" s="96">
        <v>40000</v>
      </c>
      <c r="J9" s="16">
        <v>0</v>
      </c>
      <c r="K9" s="17">
        <v>0</v>
      </c>
      <c r="L9" s="97">
        <f t="shared" si="0"/>
        <v>50000</v>
      </c>
    </row>
    <row r="10" spans="1:12" ht="21.75" thickBot="1" x14ac:dyDescent="0.25">
      <c r="A10" s="77" t="s">
        <v>24</v>
      </c>
      <c r="B10" s="81">
        <v>470000</v>
      </c>
      <c r="C10" s="99">
        <v>620000</v>
      </c>
      <c r="D10" s="85">
        <v>810000</v>
      </c>
      <c r="E10" s="92">
        <v>100000</v>
      </c>
      <c r="F10" s="95">
        <v>2000000</v>
      </c>
      <c r="H10" s="18"/>
      <c r="I10" s="96"/>
      <c r="J10" s="16"/>
      <c r="K10" s="17"/>
      <c r="L10" s="97">
        <f t="shared" si="0"/>
        <v>0</v>
      </c>
    </row>
    <row r="11" spans="1:12" x14ac:dyDescent="0.2">
      <c r="G11" t="s">
        <v>24</v>
      </c>
      <c r="H11" s="15">
        <f>SUM(H1:H9)</f>
        <v>470000</v>
      </c>
      <c r="I11" s="98">
        <f t="shared" ref="I11:L11" si="1">SUM(I1:I9)</f>
        <v>620000</v>
      </c>
      <c r="J11" s="15">
        <f t="shared" si="1"/>
        <v>810000</v>
      </c>
      <c r="K11" s="15">
        <f t="shared" si="1"/>
        <v>100000</v>
      </c>
      <c r="L11" s="15">
        <f t="shared" si="1"/>
        <v>2000000</v>
      </c>
    </row>
    <row r="12" spans="1:12" x14ac:dyDescent="0.2">
      <c r="G12" t="s">
        <v>83</v>
      </c>
      <c r="L12" s="15">
        <v>2000000</v>
      </c>
    </row>
    <row r="13" spans="1:12" x14ac:dyDescent="0.2">
      <c r="G13" t="s">
        <v>28</v>
      </c>
      <c r="L13" s="15">
        <f>+L12-L11</f>
        <v>0</v>
      </c>
    </row>
    <row r="17" spans="1:3" ht="21" x14ac:dyDescent="0.2">
      <c r="A17" s="54" t="s">
        <v>29</v>
      </c>
      <c r="B17" s="55" t="s">
        <v>30</v>
      </c>
      <c r="C17" s="15">
        <f>SUM(C18:C21)</f>
        <v>88600</v>
      </c>
    </row>
    <row r="18" spans="1:3" ht="42" x14ac:dyDescent="0.2">
      <c r="A18" s="56" t="s">
        <v>31</v>
      </c>
      <c r="B18" s="57" t="s">
        <v>32</v>
      </c>
      <c r="C18" s="15">
        <f>25*20*50</f>
        <v>25000</v>
      </c>
    </row>
    <row r="19" spans="1:3" ht="42" x14ac:dyDescent="0.2">
      <c r="A19" s="56" t="s">
        <v>33</v>
      </c>
      <c r="B19" s="57" t="s">
        <v>34</v>
      </c>
      <c r="C19" s="15">
        <f>25*28*60</f>
        <v>42000</v>
      </c>
    </row>
    <row r="20" spans="1:3" ht="42" x14ac:dyDescent="0.2">
      <c r="A20" s="56" t="s">
        <v>35</v>
      </c>
      <c r="B20" s="57" t="s">
        <v>36</v>
      </c>
      <c r="C20" s="15">
        <f>2*6*600</f>
        <v>7200</v>
      </c>
    </row>
    <row r="21" spans="1:3" ht="42" x14ac:dyDescent="0.2">
      <c r="A21" s="56" t="s">
        <v>37</v>
      </c>
      <c r="B21" s="57" t="s">
        <v>38</v>
      </c>
      <c r="C21" s="15">
        <f>2*6*1200</f>
        <v>14400</v>
      </c>
    </row>
    <row r="22" spans="1:3" ht="21" x14ac:dyDescent="0.2">
      <c r="A22" s="54" t="s">
        <v>39</v>
      </c>
      <c r="B22" s="55" t="s">
        <v>93</v>
      </c>
      <c r="C22" s="15">
        <f>SUM(C23:C41)</f>
        <v>1810600</v>
      </c>
    </row>
    <row r="23" spans="1:3" ht="42" x14ac:dyDescent="0.2">
      <c r="A23" s="56" t="s">
        <v>41</v>
      </c>
      <c r="B23" s="57" t="s">
        <v>42</v>
      </c>
      <c r="C23" s="15">
        <f>500*2*100</f>
        <v>100000</v>
      </c>
    </row>
    <row r="24" spans="1:3" ht="21" x14ac:dyDescent="0.2">
      <c r="A24" s="56" t="s">
        <v>43</v>
      </c>
      <c r="B24" s="57" t="s">
        <v>44</v>
      </c>
      <c r="C24" s="15">
        <f>500*4*35</f>
        <v>70000</v>
      </c>
    </row>
    <row r="25" spans="1:3" ht="21" x14ac:dyDescent="0.2">
      <c r="A25" s="56" t="s">
        <v>45</v>
      </c>
      <c r="B25" s="57" t="s">
        <v>94</v>
      </c>
      <c r="C25" s="15">
        <v>10000</v>
      </c>
    </row>
    <row r="26" spans="1:3" ht="21" x14ac:dyDescent="0.2">
      <c r="A26" s="56" t="s">
        <v>47</v>
      </c>
      <c r="B26" s="57" t="s">
        <v>94</v>
      </c>
      <c r="C26" s="15">
        <v>10000</v>
      </c>
    </row>
    <row r="27" spans="1:3" ht="21" x14ac:dyDescent="0.2">
      <c r="A27" s="56" t="s">
        <v>95</v>
      </c>
      <c r="B27" s="57" t="s">
        <v>96</v>
      </c>
      <c r="C27" s="15">
        <f>4*20*240</f>
        <v>19200</v>
      </c>
    </row>
    <row r="28" spans="1:3" ht="42" x14ac:dyDescent="0.2">
      <c r="A28" s="56" t="s">
        <v>97</v>
      </c>
      <c r="B28" s="57" t="s">
        <v>98</v>
      </c>
      <c r="C28" s="15">
        <f>16800*12</f>
        <v>201600</v>
      </c>
    </row>
    <row r="29" spans="1:3" ht="21" x14ac:dyDescent="0.2">
      <c r="A29" s="56" t="s">
        <v>99</v>
      </c>
      <c r="B29" s="57" t="s">
        <v>100</v>
      </c>
      <c r="C29" s="15">
        <v>90000</v>
      </c>
    </row>
    <row r="30" spans="1:3" ht="42" x14ac:dyDescent="0.2">
      <c r="A30" s="56" t="s">
        <v>101</v>
      </c>
      <c r="B30" s="57" t="s">
        <v>38</v>
      </c>
      <c r="C30" s="15">
        <f>4*3*1200</f>
        <v>14400</v>
      </c>
    </row>
    <row r="31" spans="1:3" ht="21" x14ac:dyDescent="0.2">
      <c r="A31" s="56" t="s">
        <v>102</v>
      </c>
      <c r="B31" s="57" t="s">
        <v>55</v>
      </c>
      <c r="C31" s="15">
        <v>5400</v>
      </c>
    </row>
    <row r="32" spans="1:3" ht="21" x14ac:dyDescent="0.2">
      <c r="A32" s="56" t="s">
        <v>103</v>
      </c>
      <c r="B32" s="57" t="s">
        <v>104</v>
      </c>
      <c r="C32" s="15">
        <v>135000</v>
      </c>
    </row>
    <row r="33" spans="1:3" ht="21" x14ac:dyDescent="0.2">
      <c r="A33" s="56" t="s">
        <v>105</v>
      </c>
      <c r="B33" s="57" t="s">
        <v>104</v>
      </c>
      <c r="C33" s="15">
        <v>135000</v>
      </c>
    </row>
    <row r="34" spans="1:3" ht="21" x14ac:dyDescent="0.2">
      <c r="A34" s="56" t="s">
        <v>106</v>
      </c>
      <c r="B34" s="57" t="s">
        <v>107</v>
      </c>
      <c r="C34" s="15">
        <v>530000</v>
      </c>
    </row>
    <row r="35" spans="1:3" ht="21" x14ac:dyDescent="0.2">
      <c r="A35" s="56" t="s">
        <v>108</v>
      </c>
      <c r="B35" s="57" t="s">
        <v>61</v>
      </c>
      <c r="C35" s="15">
        <v>80000</v>
      </c>
    </row>
    <row r="36" spans="1:3" ht="21" x14ac:dyDescent="0.2">
      <c r="A36" s="56" t="s">
        <v>109</v>
      </c>
      <c r="B36" s="57" t="s">
        <v>61</v>
      </c>
      <c r="C36" s="15">
        <v>80000</v>
      </c>
    </row>
    <row r="37" spans="1:3" ht="21" x14ac:dyDescent="0.2">
      <c r="A37" s="56" t="s">
        <v>110</v>
      </c>
      <c r="B37" s="57" t="s">
        <v>111</v>
      </c>
      <c r="C37" s="15">
        <v>80000</v>
      </c>
    </row>
    <row r="38" spans="1:3" ht="21" x14ac:dyDescent="0.2">
      <c r="A38" s="56" t="s">
        <v>112</v>
      </c>
      <c r="B38" s="57" t="s">
        <v>111</v>
      </c>
      <c r="C38" s="15">
        <v>80000</v>
      </c>
    </row>
    <row r="39" spans="1:3" ht="21" x14ac:dyDescent="0.2">
      <c r="A39" s="56" t="s">
        <v>113</v>
      </c>
      <c r="B39" s="57" t="s">
        <v>79</v>
      </c>
      <c r="C39" s="15">
        <v>50000</v>
      </c>
    </row>
    <row r="40" spans="1:3" ht="21" x14ac:dyDescent="0.2">
      <c r="A40" s="56" t="s">
        <v>114</v>
      </c>
      <c r="B40" s="57" t="s">
        <v>115</v>
      </c>
      <c r="C40" s="15">
        <v>20000</v>
      </c>
    </row>
    <row r="41" spans="1:3" ht="21" x14ac:dyDescent="0.2">
      <c r="A41" s="56" t="s">
        <v>116</v>
      </c>
      <c r="B41" s="57" t="s">
        <v>42</v>
      </c>
      <c r="C41" s="15">
        <v>100000</v>
      </c>
    </row>
    <row r="42" spans="1:3" x14ac:dyDescent="0.2">
      <c r="A42" s="100"/>
      <c r="B42" s="101"/>
      <c r="C42" s="15"/>
    </row>
    <row r="43" spans="1:3" ht="21" x14ac:dyDescent="0.2">
      <c r="A43" s="54" t="s">
        <v>72</v>
      </c>
      <c r="B43" s="55" t="s">
        <v>117</v>
      </c>
      <c r="C43" s="15">
        <f>SUM(C44:C46)</f>
        <v>100800</v>
      </c>
    </row>
    <row r="44" spans="1:3" ht="21" x14ac:dyDescent="0.2">
      <c r="A44" s="56" t="s">
        <v>74</v>
      </c>
      <c r="B44" s="57" t="s">
        <v>118</v>
      </c>
      <c r="C44" s="15">
        <v>10800</v>
      </c>
    </row>
    <row r="45" spans="1:3" ht="21" x14ac:dyDescent="0.2">
      <c r="A45" s="56" t="s">
        <v>76</v>
      </c>
      <c r="B45" s="57" t="s">
        <v>61</v>
      </c>
      <c r="C45" s="15">
        <v>80000</v>
      </c>
    </row>
    <row r="46" spans="1:3" ht="21" x14ac:dyDescent="0.2">
      <c r="A46" s="56" t="s">
        <v>119</v>
      </c>
      <c r="B46" s="57" t="s">
        <v>94</v>
      </c>
      <c r="C46" s="15">
        <v>10000</v>
      </c>
    </row>
    <row r="47" spans="1:3" x14ac:dyDescent="0.2">
      <c r="C47" s="15"/>
    </row>
    <row r="48" spans="1:3" x14ac:dyDescent="0.2">
      <c r="C48" s="15">
        <f>SUM(C43,C22,C17)</f>
        <v>2000000</v>
      </c>
    </row>
    <row r="49" spans="3:3" x14ac:dyDescent="0.2">
      <c r="C49" s="1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60" workbookViewId="0">
      <selection activeCell="D87" sqref="D87"/>
    </sheetView>
  </sheetViews>
  <sheetFormatPr defaultRowHeight="14.25" x14ac:dyDescent="0.2"/>
  <cols>
    <col min="1" max="1" width="60" style="107" customWidth="1"/>
    <col min="2" max="2" width="18.375" style="107" bestFit="1" customWidth="1"/>
    <col min="3" max="3" width="10.875" style="124" bestFit="1" customWidth="1"/>
    <col min="4" max="7" width="9" style="107"/>
    <col min="8" max="8" width="10.375" style="124" bestFit="1" customWidth="1"/>
    <col min="9" max="9" width="9" style="124"/>
    <col min="10" max="10" width="10.375" style="124" bestFit="1" customWidth="1"/>
    <col min="11" max="11" width="9" style="124"/>
    <col min="12" max="12" width="10.375" style="124" bestFit="1" customWidth="1"/>
    <col min="13" max="16384" width="9" style="107"/>
  </cols>
  <sheetData>
    <row r="1" spans="1:12" ht="21.75" thickBot="1" x14ac:dyDescent="0.25">
      <c r="A1" s="102" t="s">
        <v>120</v>
      </c>
      <c r="B1" s="103"/>
      <c r="C1" s="134">
        <v>50000</v>
      </c>
      <c r="D1" s="104">
        <v>250000</v>
      </c>
      <c r="E1" s="105"/>
      <c r="F1" s="106">
        <v>300000</v>
      </c>
      <c r="H1" s="108">
        <v>0</v>
      </c>
      <c r="I1" s="109">
        <v>50000</v>
      </c>
      <c r="J1" s="110">
        <v>250000</v>
      </c>
      <c r="K1" s="111">
        <v>0</v>
      </c>
      <c r="L1" s="112">
        <f>SUM(H1:K1)</f>
        <v>300000</v>
      </c>
    </row>
    <row r="2" spans="1:12" ht="21.75" thickBot="1" x14ac:dyDescent="0.25">
      <c r="A2" s="102" t="s">
        <v>121</v>
      </c>
      <c r="B2" s="113">
        <v>8000</v>
      </c>
      <c r="C2" s="134">
        <v>10000</v>
      </c>
      <c r="D2" s="104">
        <v>100000</v>
      </c>
      <c r="E2" s="114">
        <v>82000</v>
      </c>
      <c r="F2" s="106">
        <v>200000</v>
      </c>
      <c r="H2" s="108">
        <v>8000</v>
      </c>
      <c r="I2" s="109">
        <v>10000</v>
      </c>
      <c r="J2" s="110">
        <v>100000</v>
      </c>
      <c r="K2" s="111">
        <v>82000</v>
      </c>
      <c r="L2" s="112">
        <f t="shared" ref="L2:L14" si="0">SUM(H2:K2)</f>
        <v>200000</v>
      </c>
    </row>
    <row r="3" spans="1:12" ht="21.75" thickBot="1" x14ac:dyDescent="0.25">
      <c r="A3" s="102" t="s">
        <v>122</v>
      </c>
      <c r="B3" s="113">
        <v>20000</v>
      </c>
      <c r="C3" s="134">
        <v>20000</v>
      </c>
      <c r="D3" s="104">
        <v>40000</v>
      </c>
      <c r="E3" s="114">
        <v>20000</v>
      </c>
      <c r="F3" s="106">
        <v>100000</v>
      </c>
      <c r="H3" s="108">
        <v>20000</v>
      </c>
      <c r="I3" s="109">
        <v>20000</v>
      </c>
      <c r="J3" s="110">
        <v>40000</v>
      </c>
      <c r="K3" s="111">
        <v>20000</v>
      </c>
      <c r="L3" s="112">
        <f t="shared" si="0"/>
        <v>100000</v>
      </c>
    </row>
    <row r="4" spans="1:12" ht="42.75" thickBot="1" x14ac:dyDescent="0.25">
      <c r="A4" s="102" t="s">
        <v>123</v>
      </c>
      <c r="B4" s="103"/>
      <c r="C4" s="135"/>
      <c r="D4" s="104">
        <v>50000</v>
      </c>
      <c r="E4" s="114">
        <v>20000</v>
      </c>
      <c r="F4" s="106">
        <v>70000</v>
      </c>
      <c r="H4" s="108">
        <v>0</v>
      </c>
      <c r="I4" s="109">
        <v>0</v>
      </c>
      <c r="J4" s="110">
        <v>50000</v>
      </c>
      <c r="K4" s="111">
        <v>20000</v>
      </c>
      <c r="L4" s="112">
        <f t="shared" si="0"/>
        <v>70000</v>
      </c>
    </row>
    <row r="5" spans="1:12" ht="42.75" thickBot="1" x14ac:dyDescent="0.25">
      <c r="A5" s="102" t="s">
        <v>124</v>
      </c>
      <c r="B5" s="113">
        <v>50000</v>
      </c>
      <c r="C5" s="134">
        <v>50000</v>
      </c>
      <c r="D5" s="115"/>
      <c r="E5" s="116"/>
      <c r="F5" s="106">
        <v>100000</v>
      </c>
      <c r="H5" s="108">
        <v>50000</v>
      </c>
      <c r="I5" s="109">
        <v>50000</v>
      </c>
      <c r="J5" s="110">
        <v>0</v>
      </c>
      <c r="K5" s="111">
        <v>0</v>
      </c>
      <c r="L5" s="112">
        <f t="shared" si="0"/>
        <v>100000</v>
      </c>
    </row>
    <row r="6" spans="1:12" ht="42.75" thickBot="1" x14ac:dyDescent="0.25">
      <c r="A6" s="102" t="s">
        <v>125</v>
      </c>
      <c r="B6" s="113">
        <v>25000</v>
      </c>
      <c r="C6" s="134">
        <v>40000</v>
      </c>
      <c r="D6" s="104">
        <v>35000</v>
      </c>
      <c r="E6" s="105"/>
      <c r="F6" s="106">
        <v>100000</v>
      </c>
      <c r="H6" s="108">
        <v>25000</v>
      </c>
      <c r="I6" s="109">
        <v>40000</v>
      </c>
      <c r="J6" s="110">
        <v>35000</v>
      </c>
      <c r="K6" s="111">
        <v>0</v>
      </c>
      <c r="L6" s="112">
        <f t="shared" si="0"/>
        <v>100000</v>
      </c>
    </row>
    <row r="7" spans="1:12" ht="21.75" thickBot="1" x14ac:dyDescent="0.25">
      <c r="A7" s="102" t="s">
        <v>126</v>
      </c>
      <c r="B7" s="117"/>
      <c r="C7" s="134">
        <v>200000</v>
      </c>
      <c r="D7" s="118">
        <v>200000</v>
      </c>
      <c r="E7" s="116"/>
      <c r="F7" s="106">
        <v>400000</v>
      </c>
      <c r="H7" s="108">
        <v>0</v>
      </c>
      <c r="I7" s="109">
        <v>200000</v>
      </c>
      <c r="J7" s="110">
        <v>200000</v>
      </c>
      <c r="K7" s="111">
        <v>0</v>
      </c>
      <c r="L7" s="112">
        <f t="shared" si="0"/>
        <v>400000</v>
      </c>
    </row>
    <row r="8" spans="1:12" ht="21.75" thickBot="1" x14ac:dyDescent="0.25">
      <c r="A8" s="102" t="s">
        <v>127</v>
      </c>
      <c r="B8" s="119"/>
      <c r="C8" s="134">
        <v>250000</v>
      </c>
      <c r="D8" s="118">
        <v>250000</v>
      </c>
      <c r="E8" s="116"/>
      <c r="F8" s="106">
        <v>500000</v>
      </c>
      <c r="H8" s="108">
        <v>0</v>
      </c>
      <c r="I8" s="109">
        <v>250000</v>
      </c>
      <c r="J8" s="110">
        <v>250000</v>
      </c>
      <c r="K8" s="111">
        <v>0</v>
      </c>
      <c r="L8" s="112">
        <f t="shared" si="0"/>
        <v>500000</v>
      </c>
    </row>
    <row r="9" spans="1:12" ht="21.75" thickBot="1" x14ac:dyDescent="0.25">
      <c r="A9" s="102" t="s">
        <v>128</v>
      </c>
      <c r="B9" s="113">
        <v>25000</v>
      </c>
      <c r="C9" s="134">
        <v>45000</v>
      </c>
      <c r="D9" s="104">
        <v>50000</v>
      </c>
      <c r="E9" s="105"/>
      <c r="F9" s="106">
        <v>120000</v>
      </c>
      <c r="H9" s="108">
        <v>25000</v>
      </c>
      <c r="I9" s="109">
        <v>45000</v>
      </c>
      <c r="J9" s="110">
        <v>50000</v>
      </c>
      <c r="K9" s="111">
        <v>0</v>
      </c>
      <c r="L9" s="112">
        <f t="shared" si="0"/>
        <v>120000</v>
      </c>
    </row>
    <row r="10" spans="1:12" ht="21.75" thickBot="1" x14ac:dyDescent="0.25">
      <c r="A10" s="102" t="s">
        <v>129</v>
      </c>
      <c r="B10" s="113">
        <v>50000</v>
      </c>
      <c r="C10" s="134">
        <v>125000</v>
      </c>
      <c r="D10" s="104">
        <v>125000</v>
      </c>
      <c r="E10" s="105"/>
      <c r="F10" s="106">
        <v>300000</v>
      </c>
      <c r="H10" s="108">
        <v>50000</v>
      </c>
      <c r="I10" s="109">
        <v>125000</v>
      </c>
      <c r="J10" s="110">
        <v>125000</v>
      </c>
      <c r="K10" s="111">
        <v>0</v>
      </c>
      <c r="L10" s="112">
        <f t="shared" si="0"/>
        <v>300000</v>
      </c>
    </row>
    <row r="11" spans="1:12" ht="21.75" thickBot="1" x14ac:dyDescent="0.25">
      <c r="A11" s="102" t="s">
        <v>130</v>
      </c>
      <c r="B11" s="113">
        <v>300000</v>
      </c>
      <c r="C11" s="134"/>
      <c r="D11" s="120"/>
      <c r="E11" s="105"/>
      <c r="F11" s="106">
        <v>300000</v>
      </c>
      <c r="H11" s="108">
        <v>300000</v>
      </c>
      <c r="I11" s="109">
        <v>0</v>
      </c>
      <c r="J11" s="110">
        <v>0</v>
      </c>
      <c r="K11" s="111">
        <v>0</v>
      </c>
      <c r="L11" s="112">
        <f t="shared" si="0"/>
        <v>300000</v>
      </c>
    </row>
    <row r="12" spans="1:12" ht="42.75" thickBot="1" x14ac:dyDescent="0.25">
      <c r="A12" s="102" t="s">
        <v>131</v>
      </c>
      <c r="B12" s="117"/>
      <c r="C12" s="134">
        <v>100000</v>
      </c>
      <c r="D12" s="104">
        <v>200000</v>
      </c>
      <c r="E12" s="105"/>
      <c r="F12" s="106">
        <v>300000</v>
      </c>
      <c r="H12" s="108">
        <v>0</v>
      </c>
      <c r="I12" s="109">
        <v>100000</v>
      </c>
      <c r="J12" s="110">
        <v>200000</v>
      </c>
      <c r="K12" s="111">
        <v>0</v>
      </c>
      <c r="L12" s="112">
        <f t="shared" si="0"/>
        <v>300000</v>
      </c>
    </row>
    <row r="13" spans="1:12" ht="21.75" thickBot="1" x14ac:dyDescent="0.25">
      <c r="A13" s="102" t="s">
        <v>132</v>
      </c>
      <c r="B13" s="113">
        <v>10000</v>
      </c>
      <c r="C13" s="134">
        <v>30000</v>
      </c>
      <c r="D13" s="104">
        <v>80000</v>
      </c>
      <c r="E13" s="114">
        <v>30000</v>
      </c>
      <c r="F13" s="106">
        <v>150000</v>
      </c>
      <c r="H13" s="108">
        <v>10000</v>
      </c>
      <c r="I13" s="109">
        <v>30000</v>
      </c>
      <c r="J13" s="110">
        <v>80000</v>
      </c>
      <c r="K13" s="111">
        <v>30000</v>
      </c>
      <c r="L13" s="112">
        <f t="shared" si="0"/>
        <v>150000</v>
      </c>
    </row>
    <row r="14" spans="1:12" ht="42.75" thickBot="1" x14ac:dyDescent="0.25">
      <c r="A14" s="102" t="s">
        <v>133</v>
      </c>
      <c r="B14" s="103"/>
      <c r="C14" s="134">
        <v>35000</v>
      </c>
      <c r="D14" s="104">
        <v>25000</v>
      </c>
      <c r="E14" s="105"/>
      <c r="F14" s="106">
        <v>60000</v>
      </c>
      <c r="H14" s="108">
        <v>0</v>
      </c>
      <c r="I14" s="109">
        <v>35000</v>
      </c>
      <c r="J14" s="110">
        <v>25000</v>
      </c>
      <c r="K14" s="111">
        <v>0</v>
      </c>
      <c r="L14" s="112">
        <f t="shared" si="0"/>
        <v>60000</v>
      </c>
    </row>
    <row r="15" spans="1:12" ht="21.75" thickBot="1" x14ac:dyDescent="0.25">
      <c r="A15" s="121" t="s">
        <v>24</v>
      </c>
      <c r="B15" s="122">
        <v>103000</v>
      </c>
      <c r="C15" s="136">
        <v>620000</v>
      </c>
      <c r="D15" s="125">
        <v>925000</v>
      </c>
      <c r="E15" s="126">
        <v>122000</v>
      </c>
      <c r="F15" s="106">
        <v>3000000</v>
      </c>
      <c r="H15" s="108"/>
      <c r="I15" s="109"/>
      <c r="J15" s="110"/>
      <c r="K15" s="111"/>
      <c r="L15" s="112"/>
    </row>
    <row r="16" spans="1:12" x14ac:dyDescent="0.2">
      <c r="H16" s="123">
        <f>SUM(H1:H14)</f>
        <v>488000</v>
      </c>
      <c r="I16" s="123">
        <f t="shared" ref="I16:L16" si="1">SUM(I1:I14)</f>
        <v>955000</v>
      </c>
      <c r="J16" s="123">
        <f t="shared" si="1"/>
        <v>1405000</v>
      </c>
      <c r="K16" s="123">
        <f t="shared" si="1"/>
        <v>152000</v>
      </c>
      <c r="L16" s="124">
        <f t="shared" si="1"/>
        <v>3000000</v>
      </c>
    </row>
    <row r="17" spans="1:3" x14ac:dyDescent="0.2">
      <c r="A17" s="107" t="s">
        <v>134</v>
      </c>
    </row>
    <row r="20" spans="1:3" ht="21" x14ac:dyDescent="0.2">
      <c r="A20" s="127" t="s">
        <v>29</v>
      </c>
      <c r="B20" s="128" t="s">
        <v>135</v>
      </c>
      <c r="C20" s="124">
        <f>SUM(C21:C24)</f>
        <v>127820</v>
      </c>
    </row>
    <row r="21" spans="1:3" ht="42" x14ac:dyDescent="0.2">
      <c r="A21" s="129" t="s">
        <v>136</v>
      </c>
      <c r="B21" s="130" t="s">
        <v>137</v>
      </c>
      <c r="C21" s="124">
        <f>7*21*60</f>
        <v>8820</v>
      </c>
    </row>
    <row r="22" spans="1:3" ht="42" x14ac:dyDescent="0.2">
      <c r="A22" s="129" t="s">
        <v>138</v>
      </c>
      <c r="B22" s="130" t="s">
        <v>139</v>
      </c>
      <c r="C22" s="124">
        <f>20*20*50</f>
        <v>20000</v>
      </c>
    </row>
    <row r="23" spans="1:3" ht="42" x14ac:dyDescent="0.2">
      <c r="A23" s="129" t="s">
        <v>140</v>
      </c>
      <c r="B23" s="130" t="s">
        <v>141</v>
      </c>
      <c r="C23" s="124">
        <f>10*9*600</f>
        <v>54000</v>
      </c>
    </row>
    <row r="24" spans="1:3" ht="21" x14ac:dyDescent="0.2">
      <c r="A24" s="129" t="s">
        <v>142</v>
      </c>
      <c r="B24" s="130" t="s">
        <v>143</v>
      </c>
      <c r="C24" s="124">
        <f>300*50*3</f>
        <v>45000</v>
      </c>
    </row>
    <row r="25" spans="1:3" ht="21" x14ac:dyDescent="0.2">
      <c r="A25" s="127" t="s">
        <v>39</v>
      </c>
      <c r="B25" s="128" t="s">
        <v>144</v>
      </c>
      <c r="C25" s="124">
        <f>SUM(C26:C53)</f>
        <v>415180</v>
      </c>
    </row>
    <row r="26" spans="1:3" ht="21" x14ac:dyDescent="0.2">
      <c r="A26" s="129" t="s">
        <v>145</v>
      </c>
      <c r="B26" s="130" t="s">
        <v>146</v>
      </c>
      <c r="C26" s="124">
        <f>11*8*240</f>
        <v>21120</v>
      </c>
    </row>
    <row r="27" spans="1:3" ht="21" x14ac:dyDescent="0.2">
      <c r="A27" s="129" t="s">
        <v>147</v>
      </c>
      <c r="B27" s="130" t="s">
        <v>148</v>
      </c>
      <c r="C27" s="124">
        <v>3500</v>
      </c>
    </row>
    <row r="28" spans="1:3" ht="21" x14ac:dyDescent="0.2">
      <c r="A28" s="129" t="s">
        <v>149</v>
      </c>
      <c r="B28" s="130" t="s">
        <v>150</v>
      </c>
      <c r="C28" s="124">
        <f>6*500</f>
        <v>3000</v>
      </c>
    </row>
    <row r="29" spans="1:3" ht="42" x14ac:dyDescent="0.2">
      <c r="A29" s="129" t="s">
        <v>151</v>
      </c>
      <c r="B29" s="130" t="s">
        <v>152</v>
      </c>
      <c r="C29" s="124">
        <f>4*6000</f>
        <v>24000</v>
      </c>
    </row>
    <row r="30" spans="1:3" ht="42" x14ac:dyDescent="0.2">
      <c r="A30" s="129" t="s">
        <v>153</v>
      </c>
      <c r="B30" s="130" t="s">
        <v>154</v>
      </c>
      <c r="C30" s="124">
        <f>1*2500</f>
        <v>2500</v>
      </c>
    </row>
    <row r="31" spans="1:3" ht="22.5" x14ac:dyDescent="0.2">
      <c r="A31" s="129" t="s">
        <v>155</v>
      </c>
      <c r="B31" s="131" t="s">
        <v>156</v>
      </c>
      <c r="C31" s="124">
        <v>10000</v>
      </c>
    </row>
    <row r="32" spans="1:3" ht="21" x14ac:dyDescent="0.2">
      <c r="A32" s="129" t="s">
        <v>157</v>
      </c>
      <c r="B32" s="130" t="s">
        <v>158</v>
      </c>
      <c r="C32" s="124">
        <f>200*8*35</f>
        <v>56000</v>
      </c>
    </row>
    <row r="33" spans="1:3" ht="21" x14ac:dyDescent="0.2">
      <c r="A33" s="129" t="s">
        <v>159</v>
      </c>
      <c r="B33" s="130" t="s">
        <v>160</v>
      </c>
      <c r="C33" s="124">
        <f>100*150*4</f>
        <v>60000</v>
      </c>
    </row>
    <row r="34" spans="1:3" ht="42" x14ac:dyDescent="0.2">
      <c r="A34" s="129" t="s">
        <v>161</v>
      </c>
      <c r="B34" s="130" t="s">
        <v>162</v>
      </c>
      <c r="C34" s="124">
        <v>1410</v>
      </c>
    </row>
    <row r="35" spans="1:3" ht="21" x14ac:dyDescent="0.2">
      <c r="A35" s="129" t="s">
        <v>163</v>
      </c>
      <c r="B35" s="130" t="s">
        <v>164</v>
      </c>
      <c r="C35" s="124">
        <v>8000</v>
      </c>
    </row>
    <row r="36" spans="1:3" ht="21" x14ac:dyDescent="0.2">
      <c r="A36" s="129" t="s">
        <v>165</v>
      </c>
      <c r="B36" s="130" t="s">
        <v>166</v>
      </c>
      <c r="C36" s="124">
        <v>650</v>
      </c>
    </row>
    <row r="37" spans="1:3" ht="21" x14ac:dyDescent="0.2">
      <c r="A37" s="129" t="s">
        <v>167</v>
      </c>
      <c r="B37" s="130" t="s">
        <v>168</v>
      </c>
      <c r="C37" s="124">
        <v>6000</v>
      </c>
    </row>
    <row r="38" spans="1:3" ht="21" x14ac:dyDescent="0.2">
      <c r="A38" s="129" t="s">
        <v>169</v>
      </c>
      <c r="B38" s="130" t="s">
        <v>170</v>
      </c>
      <c r="C38" s="124">
        <v>6500</v>
      </c>
    </row>
    <row r="39" spans="1:3" ht="21" x14ac:dyDescent="0.2">
      <c r="A39" s="129" t="s">
        <v>171</v>
      </c>
      <c r="B39" s="130" t="s">
        <v>172</v>
      </c>
      <c r="C39" s="124">
        <v>9000</v>
      </c>
    </row>
    <row r="40" spans="1:3" ht="21" x14ac:dyDescent="0.2">
      <c r="A40" s="129" t="s">
        <v>173</v>
      </c>
      <c r="B40" s="130" t="s">
        <v>174</v>
      </c>
      <c r="C40" s="124">
        <v>5000</v>
      </c>
    </row>
    <row r="41" spans="1:3" ht="21" x14ac:dyDescent="0.2">
      <c r="A41" s="129" t="s">
        <v>175</v>
      </c>
      <c r="B41" s="130" t="s">
        <v>176</v>
      </c>
      <c r="C41" s="124">
        <v>6000</v>
      </c>
    </row>
    <row r="42" spans="1:3" ht="21" x14ac:dyDescent="0.2">
      <c r="A42" s="129" t="s">
        <v>177</v>
      </c>
      <c r="B42" s="130" t="s">
        <v>172</v>
      </c>
      <c r="C42" s="124">
        <v>9000</v>
      </c>
    </row>
    <row r="43" spans="1:3" ht="21" x14ac:dyDescent="0.2">
      <c r="A43" s="129" t="s">
        <v>178</v>
      </c>
      <c r="B43" s="130" t="s">
        <v>179</v>
      </c>
      <c r="C43" s="124">
        <v>2500</v>
      </c>
    </row>
    <row r="44" spans="1:3" ht="21" x14ac:dyDescent="0.2">
      <c r="A44" s="129" t="s">
        <v>180</v>
      </c>
      <c r="B44" s="130" t="s">
        <v>181</v>
      </c>
      <c r="C44" s="124">
        <v>12000</v>
      </c>
    </row>
    <row r="45" spans="1:3" ht="21" x14ac:dyDescent="0.2">
      <c r="A45" s="129" t="s">
        <v>182</v>
      </c>
      <c r="B45" s="130" t="s">
        <v>183</v>
      </c>
      <c r="C45" s="124">
        <v>10000</v>
      </c>
    </row>
    <row r="46" spans="1:3" ht="21" x14ac:dyDescent="0.2">
      <c r="A46" s="129" t="s">
        <v>184</v>
      </c>
      <c r="B46" s="130" t="s">
        <v>183</v>
      </c>
      <c r="C46" s="124">
        <v>10000</v>
      </c>
    </row>
    <row r="47" spans="1:3" ht="21" x14ac:dyDescent="0.2">
      <c r="A47" s="129" t="s">
        <v>185</v>
      </c>
      <c r="B47" s="130" t="s">
        <v>183</v>
      </c>
      <c r="C47" s="124">
        <v>10000</v>
      </c>
    </row>
    <row r="48" spans="1:3" ht="21" x14ac:dyDescent="0.2">
      <c r="A48" s="129" t="s">
        <v>186</v>
      </c>
      <c r="B48" s="130" t="s">
        <v>187</v>
      </c>
      <c r="C48" s="124">
        <v>9000</v>
      </c>
    </row>
    <row r="49" spans="1:3" ht="21" x14ac:dyDescent="0.2">
      <c r="A49" s="129" t="s">
        <v>188</v>
      </c>
      <c r="B49" s="130" t="s">
        <v>189</v>
      </c>
      <c r="C49" s="124">
        <v>2000</v>
      </c>
    </row>
    <row r="50" spans="1:3" ht="21" x14ac:dyDescent="0.2">
      <c r="A50" s="129" t="s">
        <v>190</v>
      </c>
      <c r="B50" s="130" t="s">
        <v>183</v>
      </c>
      <c r="C50" s="124">
        <v>10000</v>
      </c>
    </row>
    <row r="51" spans="1:3" ht="21" x14ac:dyDescent="0.2">
      <c r="A51" s="129" t="s">
        <v>191</v>
      </c>
      <c r="B51" s="130" t="s">
        <v>192</v>
      </c>
      <c r="C51" s="124">
        <f>12*4000</f>
        <v>48000</v>
      </c>
    </row>
    <row r="52" spans="1:3" ht="21" x14ac:dyDescent="0.2">
      <c r="A52" s="129" t="s">
        <v>193</v>
      </c>
      <c r="B52" s="130" t="s">
        <v>194</v>
      </c>
      <c r="C52" s="124">
        <v>20000</v>
      </c>
    </row>
    <row r="53" spans="1:3" ht="21" x14ac:dyDescent="0.2">
      <c r="A53" s="129" t="s">
        <v>195</v>
      </c>
      <c r="B53" s="130" t="s">
        <v>196</v>
      </c>
      <c r="C53" s="124">
        <v>50000</v>
      </c>
    </row>
    <row r="54" spans="1:3" ht="21" x14ac:dyDescent="0.2">
      <c r="A54" s="127" t="s">
        <v>72</v>
      </c>
      <c r="B54" s="128" t="s">
        <v>197</v>
      </c>
      <c r="C54" s="124">
        <f>SUM(C55:C69)</f>
        <v>77000</v>
      </c>
    </row>
    <row r="55" spans="1:3" ht="21" x14ac:dyDescent="0.2">
      <c r="A55" s="129" t="s">
        <v>198</v>
      </c>
      <c r="B55" s="130" t="s">
        <v>174</v>
      </c>
      <c r="C55" s="124">
        <v>5000</v>
      </c>
    </row>
    <row r="56" spans="1:3" ht="21" x14ac:dyDescent="0.2">
      <c r="A56" s="129" t="s">
        <v>199</v>
      </c>
      <c r="B56" s="130" t="s">
        <v>200</v>
      </c>
      <c r="C56" s="124">
        <v>20000</v>
      </c>
    </row>
    <row r="57" spans="1:3" ht="21" x14ac:dyDescent="0.2">
      <c r="A57" s="129" t="s">
        <v>77</v>
      </c>
      <c r="B57" s="130" t="s">
        <v>201</v>
      </c>
      <c r="C57" s="124">
        <v>7500</v>
      </c>
    </row>
    <row r="58" spans="1:3" ht="21" x14ac:dyDescent="0.2">
      <c r="A58" s="129" t="s">
        <v>202</v>
      </c>
      <c r="B58" s="130" t="s">
        <v>203</v>
      </c>
      <c r="C58" s="124">
        <v>1000</v>
      </c>
    </row>
    <row r="59" spans="1:3" ht="21" x14ac:dyDescent="0.2">
      <c r="A59" s="129" t="s">
        <v>204</v>
      </c>
      <c r="B59" s="130" t="s">
        <v>206</v>
      </c>
      <c r="C59" s="124">
        <v>10000</v>
      </c>
    </row>
    <row r="60" spans="1:3" ht="21" x14ac:dyDescent="0.2">
      <c r="A60" s="129" t="s">
        <v>205</v>
      </c>
      <c r="B60" s="130" t="s">
        <v>207</v>
      </c>
      <c r="C60" s="124">
        <v>5000</v>
      </c>
    </row>
    <row r="61" spans="1:3" ht="21" x14ac:dyDescent="0.2">
      <c r="A61" s="129" t="s">
        <v>208</v>
      </c>
      <c r="B61" s="130" t="s">
        <v>209</v>
      </c>
      <c r="C61" s="124">
        <v>2000</v>
      </c>
    </row>
    <row r="62" spans="1:3" ht="21" x14ac:dyDescent="0.2">
      <c r="A62" s="129" t="s">
        <v>210</v>
      </c>
      <c r="B62" s="130" t="s">
        <v>211</v>
      </c>
      <c r="C62" s="124">
        <v>500</v>
      </c>
    </row>
    <row r="63" spans="1:3" ht="21" x14ac:dyDescent="0.2">
      <c r="A63" s="129" t="s">
        <v>212</v>
      </c>
      <c r="B63" s="130" t="s">
        <v>213</v>
      </c>
      <c r="C63" s="124">
        <v>1500</v>
      </c>
    </row>
    <row r="64" spans="1:3" ht="21" x14ac:dyDescent="0.2">
      <c r="A64" s="129" t="s">
        <v>214</v>
      </c>
      <c r="B64" s="130" t="s">
        <v>209</v>
      </c>
      <c r="C64" s="124">
        <v>2000</v>
      </c>
    </row>
    <row r="65" spans="1:3" ht="21" x14ac:dyDescent="0.2">
      <c r="A65" s="129" t="s">
        <v>215</v>
      </c>
      <c r="B65" s="130" t="s">
        <v>216</v>
      </c>
      <c r="C65" s="124">
        <v>3000</v>
      </c>
    </row>
    <row r="66" spans="1:3" ht="21" x14ac:dyDescent="0.2">
      <c r="A66" s="129" t="s">
        <v>217</v>
      </c>
      <c r="B66" s="130" t="s">
        <v>209</v>
      </c>
      <c r="C66" s="124">
        <v>2000</v>
      </c>
    </row>
    <row r="67" spans="1:3" ht="21" x14ac:dyDescent="0.2">
      <c r="A67" s="129" t="s">
        <v>218</v>
      </c>
      <c r="B67" s="130" t="s">
        <v>179</v>
      </c>
      <c r="C67" s="124">
        <v>2500</v>
      </c>
    </row>
    <row r="68" spans="1:3" ht="21" x14ac:dyDescent="0.2">
      <c r="A68" s="129" t="s">
        <v>219</v>
      </c>
      <c r="B68" s="130" t="s">
        <v>206</v>
      </c>
      <c r="C68" s="124">
        <v>10000</v>
      </c>
    </row>
    <row r="69" spans="1:3" ht="21" x14ac:dyDescent="0.2">
      <c r="A69" s="129" t="s">
        <v>220</v>
      </c>
      <c r="B69" s="130" t="s">
        <v>207</v>
      </c>
      <c r="C69" s="124">
        <v>5000</v>
      </c>
    </row>
    <row r="70" spans="1:3" ht="21" x14ac:dyDescent="0.2">
      <c r="A70" s="132" t="s">
        <v>221</v>
      </c>
      <c r="B70" s="133" t="s">
        <v>222</v>
      </c>
      <c r="C70" s="124">
        <f>SUM(C71:C73)</f>
        <v>2380000</v>
      </c>
    </row>
    <row r="71" spans="1:3" ht="21" x14ac:dyDescent="0.2">
      <c r="A71" s="129" t="s">
        <v>223</v>
      </c>
      <c r="B71" s="130" t="s">
        <v>224</v>
      </c>
      <c r="C71" s="124">
        <v>280000</v>
      </c>
    </row>
    <row r="72" spans="1:3" ht="21" x14ac:dyDescent="0.2">
      <c r="A72" s="129" t="s">
        <v>225</v>
      </c>
      <c r="B72" s="130" t="s">
        <v>226</v>
      </c>
      <c r="C72" s="124">
        <v>300000</v>
      </c>
    </row>
    <row r="73" spans="1:3" ht="21" x14ac:dyDescent="0.2">
      <c r="A73" s="129" t="s">
        <v>227</v>
      </c>
      <c r="B73" s="130" t="s">
        <v>228</v>
      </c>
      <c r="C73" s="124">
        <v>1800000</v>
      </c>
    </row>
    <row r="74" spans="1:3" x14ac:dyDescent="0.2">
      <c r="C74" s="124">
        <f>SUM(C70,C54,C25,C20)</f>
        <v>3000000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5" zoomScale="90" zoomScaleNormal="90" workbookViewId="0">
      <selection activeCell="G47" sqref="G47"/>
    </sheetView>
  </sheetViews>
  <sheetFormatPr defaultRowHeight="18.75" x14ac:dyDescent="0.3"/>
  <cols>
    <col min="1" max="1" width="86.5" style="21" customWidth="1"/>
    <col min="2" max="2" width="17.75" style="19" bestFit="1" customWidth="1"/>
    <col min="3" max="3" width="13.5" style="19" customWidth="1"/>
    <col min="4" max="5" width="7.5" style="19" bestFit="1" customWidth="1"/>
    <col min="6" max="6" width="8.75" style="19" bestFit="1" customWidth="1"/>
    <col min="7" max="7" width="9" style="19"/>
    <col min="8" max="11" width="7.5" style="19" bestFit="1" customWidth="1"/>
    <col min="12" max="12" width="8.75" style="19" bestFit="1" customWidth="1"/>
    <col min="13" max="16384" width="9" style="21"/>
  </cols>
  <sheetData>
    <row r="1" spans="1:12" ht="19.5" thickBot="1" x14ac:dyDescent="0.35">
      <c r="A1" s="137" t="s">
        <v>229</v>
      </c>
      <c r="B1" s="139">
        <v>25000</v>
      </c>
      <c r="C1" s="140">
        <v>25000</v>
      </c>
      <c r="D1" s="141">
        <v>30000</v>
      </c>
      <c r="E1" s="142">
        <v>20000</v>
      </c>
      <c r="F1" s="143">
        <v>100000</v>
      </c>
      <c r="H1" s="144">
        <v>25000</v>
      </c>
      <c r="I1" s="145">
        <v>25000</v>
      </c>
      <c r="J1" s="22">
        <v>30000</v>
      </c>
      <c r="K1" s="20">
        <v>20000</v>
      </c>
      <c r="L1" s="146">
        <f>SUM(H1:K1)</f>
        <v>100000</v>
      </c>
    </row>
    <row r="2" spans="1:12" ht="19.5" thickBot="1" x14ac:dyDescent="0.35">
      <c r="A2" s="137" t="s">
        <v>230</v>
      </c>
      <c r="B2" s="139">
        <v>20000</v>
      </c>
      <c r="C2" s="140">
        <v>70000</v>
      </c>
      <c r="D2" s="141">
        <v>50000</v>
      </c>
      <c r="E2" s="142">
        <v>10000</v>
      </c>
      <c r="F2" s="143">
        <v>150000</v>
      </c>
      <c r="H2" s="144">
        <v>20000</v>
      </c>
      <c r="I2" s="145">
        <v>70000</v>
      </c>
      <c r="J2" s="22">
        <v>50000</v>
      </c>
      <c r="K2" s="20">
        <v>10000</v>
      </c>
      <c r="L2" s="146">
        <f t="shared" ref="L2:L13" si="0">SUM(H2:K2)</f>
        <v>150000</v>
      </c>
    </row>
    <row r="3" spans="1:12" ht="19.5" thickBot="1" x14ac:dyDescent="0.35">
      <c r="A3" s="137" t="s">
        <v>231</v>
      </c>
      <c r="B3" s="139">
        <v>20000</v>
      </c>
      <c r="C3" s="140">
        <v>60000</v>
      </c>
      <c r="D3" s="141">
        <v>50000</v>
      </c>
      <c r="E3" s="142">
        <v>20000</v>
      </c>
      <c r="F3" s="143">
        <v>150000</v>
      </c>
      <c r="H3" s="144">
        <v>20000</v>
      </c>
      <c r="I3" s="145">
        <v>60000</v>
      </c>
      <c r="J3" s="22">
        <v>50000</v>
      </c>
      <c r="K3" s="20">
        <v>20000</v>
      </c>
      <c r="L3" s="146">
        <f t="shared" si="0"/>
        <v>150000</v>
      </c>
    </row>
    <row r="4" spans="1:12" ht="19.5" thickBot="1" x14ac:dyDescent="0.35">
      <c r="A4" s="137" t="s">
        <v>232</v>
      </c>
      <c r="B4" s="139">
        <v>10000</v>
      </c>
      <c r="C4" s="140">
        <v>10000</v>
      </c>
      <c r="D4" s="141">
        <v>70000</v>
      </c>
      <c r="E4" s="142">
        <v>30000</v>
      </c>
      <c r="F4" s="143">
        <v>120000</v>
      </c>
      <c r="H4" s="144">
        <v>10000</v>
      </c>
      <c r="I4" s="145">
        <v>10000</v>
      </c>
      <c r="J4" s="22">
        <v>70000</v>
      </c>
      <c r="K4" s="20">
        <v>30000</v>
      </c>
      <c r="L4" s="146">
        <f t="shared" si="0"/>
        <v>120000</v>
      </c>
    </row>
    <row r="5" spans="1:12" ht="19.5" thickBot="1" x14ac:dyDescent="0.35">
      <c r="A5" s="137" t="s">
        <v>233</v>
      </c>
      <c r="B5" s="147"/>
      <c r="C5" s="140">
        <v>60000</v>
      </c>
      <c r="D5" s="141">
        <v>60000</v>
      </c>
      <c r="E5" s="142">
        <v>20000</v>
      </c>
      <c r="F5" s="143">
        <v>140000</v>
      </c>
      <c r="H5" s="144">
        <v>0</v>
      </c>
      <c r="I5" s="145">
        <v>60000</v>
      </c>
      <c r="J5" s="22">
        <v>60000</v>
      </c>
      <c r="K5" s="20">
        <v>20000</v>
      </c>
      <c r="L5" s="146">
        <f t="shared" si="0"/>
        <v>140000</v>
      </c>
    </row>
    <row r="6" spans="1:12" ht="19.5" thickBot="1" x14ac:dyDescent="0.35">
      <c r="A6" s="137" t="s">
        <v>234</v>
      </c>
      <c r="B6" s="139">
        <v>10000</v>
      </c>
      <c r="C6" s="140">
        <v>20000</v>
      </c>
      <c r="D6" s="141">
        <v>20000</v>
      </c>
      <c r="E6" s="142">
        <v>50000</v>
      </c>
      <c r="F6" s="143">
        <v>100000</v>
      </c>
      <c r="H6" s="144">
        <v>10000</v>
      </c>
      <c r="I6" s="145">
        <v>20000</v>
      </c>
      <c r="J6" s="22">
        <v>20000</v>
      </c>
      <c r="K6" s="20">
        <v>50000</v>
      </c>
      <c r="L6" s="146">
        <f t="shared" si="0"/>
        <v>100000</v>
      </c>
    </row>
    <row r="7" spans="1:12" ht="19.5" thickBot="1" x14ac:dyDescent="0.35">
      <c r="A7" s="137" t="s">
        <v>235</v>
      </c>
      <c r="B7" s="139">
        <v>40000</v>
      </c>
      <c r="C7" s="140">
        <v>60000</v>
      </c>
      <c r="D7" s="141">
        <v>20000</v>
      </c>
      <c r="E7" s="142">
        <v>20000</v>
      </c>
      <c r="F7" s="143">
        <v>140000</v>
      </c>
      <c r="H7" s="144">
        <v>40000</v>
      </c>
      <c r="I7" s="145">
        <v>60000</v>
      </c>
      <c r="J7" s="22">
        <v>20000</v>
      </c>
      <c r="K7" s="20">
        <v>20000</v>
      </c>
      <c r="L7" s="146">
        <f t="shared" si="0"/>
        <v>140000</v>
      </c>
    </row>
    <row r="8" spans="1:12" ht="19.5" thickBot="1" x14ac:dyDescent="0.35">
      <c r="A8" s="137" t="s">
        <v>236</v>
      </c>
      <c r="B8" s="139">
        <v>60000</v>
      </c>
      <c r="C8" s="140">
        <v>150000</v>
      </c>
      <c r="D8" s="148"/>
      <c r="E8" s="149"/>
      <c r="F8" s="143">
        <v>210000</v>
      </c>
      <c r="H8" s="144">
        <v>60000</v>
      </c>
      <c r="I8" s="145">
        <v>150000</v>
      </c>
      <c r="J8" s="22">
        <v>0</v>
      </c>
      <c r="K8" s="20">
        <v>0</v>
      </c>
      <c r="L8" s="146">
        <f t="shared" si="0"/>
        <v>210000</v>
      </c>
    </row>
    <row r="9" spans="1:12" ht="19.5" thickBot="1" x14ac:dyDescent="0.35">
      <c r="A9" s="137" t="s">
        <v>237</v>
      </c>
      <c r="B9" s="139">
        <v>20000</v>
      </c>
      <c r="C9" s="140">
        <v>64500</v>
      </c>
      <c r="D9" s="141">
        <v>15500</v>
      </c>
      <c r="E9" s="149"/>
      <c r="F9" s="143">
        <v>100000</v>
      </c>
      <c r="H9" s="144">
        <v>20000</v>
      </c>
      <c r="I9" s="145">
        <v>64500</v>
      </c>
      <c r="J9" s="22">
        <v>15500</v>
      </c>
      <c r="K9" s="20">
        <v>0</v>
      </c>
      <c r="L9" s="146">
        <f t="shared" si="0"/>
        <v>100000</v>
      </c>
    </row>
    <row r="10" spans="1:12" ht="19.5" thickBot="1" x14ac:dyDescent="0.35">
      <c r="A10" s="137" t="s">
        <v>238</v>
      </c>
      <c r="B10" s="147"/>
      <c r="C10" s="140">
        <v>40000</v>
      </c>
      <c r="D10" s="141">
        <v>45000</v>
      </c>
      <c r="E10" s="149"/>
      <c r="F10" s="143">
        <v>85000</v>
      </c>
      <c r="H10" s="144">
        <v>0</v>
      </c>
      <c r="I10" s="145">
        <v>40000</v>
      </c>
      <c r="J10" s="22">
        <v>45000</v>
      </c>
      <c r="K10" s="20">
        <v>0</v>
      </c>
      <c r="L10" s="146">
        <f t="shared" si="0"/>
        <v>85000</v>
      </c>
    </row>
    <row r="11" spans="1:12" ht="19.5" thickBot="1" x14ac:dyDescent="0.35">
      <c r="A11" s="137" t="s">
        <v>239</v>
      </c>
      <c r="B11" s="139">
        <v>25000</v>
      </c>
      <c r="C11" s="140">
        <v>50000</v>
      </c>
      <c r="D11" s="141">
        <v>30000</v>
      </c>
      <c r="E11" s="149"/>
      <c r="F11" s="143">
        <v>105000</v>
      </c>
      <c r="H11" s="144">
        <v>25000</v>
      </c>
      <c r="I11" s="145">
        <v>50000</v>
      </c>
      <c r="J11" s="22">
        <v>30000</v>
      </c>
      <c r="K11" s="20">
        <v>0</v>
      </c>
      <c r="L11" s="146">
        <f t="shared" si="0"/>
        <v>105000</v>
      </c>
    </row>
    <row r="12" spans="1:12" ht="19.5" thickBot="1" x14ac:dyDescent="0.35">
      <c r="A12" s="137" t="s">
        <v>240</v>
      </c>
      <c r="B12" s="147"/>
      <c r="C12" s="140">
        <v>50000</v>
      </c>
      <c r="D12" s="141">
        <v>50000</v>
      </c>
      <c r="E12" s="149"/>
      <c r="F12" s="143">
        <v>100000</v>
      </c>
      <c r="H12" s="144">
        <v>0</v>
      </c>
      <c r="I12" s="145">
        <v>50000</v>
      </c>
      <c r="J12" s="22">
        <v>50000</v>
      </c>
      <c r="K12" s="20">
        <v>0</v>
      </c>
      <c r="L12" s="146">
        <f t="shared" si="0"/>
        <v>100000</v>
      </c>
    </row>
    <row r="13" spans="1:12" ht="19.5" thickBot="1" x14ac:dyDescent="0.35">
      <c r="A13" s="137" t="s">
        <v>241</v>
      </c>
      <c r="B13" s="139">
        <v>500000</v>
      </c>
      <c r="C13" s="150"/>
      <c r="D13" s="148"/>
      <c r="E13" s="149"/>
      <c r="F13" s="143">
        <v>500000</v>
      </c>
      <c r="H13" s="144">
        <v>500000</v>
      </c>
      <c r="I13" s="145">
        <v>0</v>
      </c>
      <c r="J13" s="22">
        <v>0</v>
      </c>
      <c r="K13" s="20">
        <v>0</v>
      </c>
      <c r="L13" s="146">
        <f t="shared" si="0"/>
        <v>500000</v>
      </c>
    </row>
    <row r="14" spans="1:12" ht="19.5" thickBot="1" x14ac:dyDescent="0.35">
      <c r="A14" s="138" t="s">
        <v>24</v>
      </c>
      <c r="B14" s="139">
        <v>730000</v>
      </c>
      <c r="C14" s="140">
        <v>659500</v>
      </c>
      <c r="D14" s="141">
        <v>440500</v>
      </c>
      <c r="E14" s="142">
        <v>170000</v>
      </c>
      <c r="F14" s="151">
        <v>2000000</v>
      </c>
      <c r="H14" s="144"/>
      <c r="I14" s="145"/>
      <c r="J14" s="22"/>
      <c r="K14" s="20"/>
      <c r="L14" s="146"/>
    </row>
    <row r="15" spans="1:12" x14ac:dyDescent="0.3">
      <c r="H15" s="19">
        <f>SUM(H1:H13)</f>
        <v>730000</v>
      </c>
      <c r="I15" s="19">
        <f t="shared" ref="I15:L15" si="1">SUM(I1:I13)</f>
        <v>659500</v>
      </c>
      <c r="J15" s="19">
        <f t="shared" si="1"/>
        <v>440500</v>
      </c>
      <c r="K15" s="19">
        <f t="shared" si="1"/>
        <v>170000</v>
      </c>
      <c r="L15" s="19">
        <f t="shared" si="1"/>
        <v>2000000</v>
      </c>
    </row>
    <row r="18" spans="1:3" ht="21" x14ac:dyDescent="0.3">
      <c r="A18" s="54" t="s">
        <v>29</v>
      </c>
      <c r="B18" s="55" t="s">
        <v>30</v>
      </c>
      <c r="C18" s="19">
        <f>SUM(C19:C22)</f>
        <v>88600</v>
      </c>
    </row>
    <row r="19" spans="1:3" ht="21" x14ac:dyDescent="0.3">
      <c r="A19" s="56" t="s">
        <v>31</v>
      </c>
      <c r="B19" s="57" t="s">
        <v>32</v>
      </c>
      <c r="C19" s="19">
        <f>25*20*50</f>
        <v>25000</v>
      </c>
    </row>
    <row r="20" spans="1:3" ht="21" x14ac:dyDescent="0.3">
      <c r="A20" s="56" t="s">
        <v>33</v>
      </c>
      <c r="B20" s="57" t="s">
        <v>34</v>
      </c>
      <c r="C20" s="19">
        <f>25*28*60</f>
        <v>42000</v>
      </c>
    </row>
    <row r="21" spans="1:3" ht="21" x14ac:dyDescent="0.3">
      <c r="A21" s="56" t="s">
        <v>35</v>
      </c>
      <c r="B21" s="57" t="s">
        <v>36</v>
      </c>
      <c r="C21" s="19">
        <f>2*6*600</f>
        <v>7200</v>
      </c>
    </row>
    <row r="22" spans="1:3" ht="21" x14ac:dyDescent="0.3">
      <c r="A22" s="56" t="s">
        <v>37</v>
      </c>
      <c r="B22" s="57" t="s">
        <v>38</v>
      </c>
      <c r="C22" s="19">
        <f>2*6*1200</f>
        <v>14400</v>
      </c>
    </row>
    <row r="23" spans="1:3" ht="21" x14ac:dyDescent="0.3">
      <c r="A23" s="54" t="s">
        <v>39</v>
      </c>
      <c r="B23" s="58" t="s">
        <v>242</v>
      </c>
      <c r="C23" s="152">
        <f>SUM(C24:C41)</f>
        <v>1830600</v>
      </c>
    </row>
    <row r="24" spans="1:3" ht="21" x14ac:dyDescent="0.3">
      <c r="A24" s="56" t="s">
        <v>41</v>
      </c>
      <c r="B24" s="57" t="s">
        <v>42</v>
      </c>
      <c r="C24" s="19">
        <f>500*2*100</f>
        <v>100000</v>
      </c>
    </row>
    <row r="25" spans="1:3" ht="21" x14ac:dyDescent="0.3">
      <c r="A25" s="56" t="s">
        <v>43</v>
      </c>
      <c r="B25" s="57" t="s">
        <v>44</v>
      </c>
      <c r="C25" s="19">
        <f>500*4*35</f>
        <v>70000</v>
      </c>
    </row>
    <row r="26" spans="1:3" ht="21" x14ac:dyDescent="0.3">
      <c r="A26" s="56" t="s">
        <v>45</v>
      </c>
      <c r="B26" s="57" t="s">
        <v>94</v>
      </c>
      <c r="C26" s="19">
        <v>10000</v>
      </c>
    </row>
    <row r="27" spans="1:3" ht="21" x14ac:dyDescent="0.3">
      <c r="A27" s="56" t="s">
        <v>47</v>
      </c>
      <c r="B27" s="57" t="s">
        <v>94</v>
      </c>
      <c r="C27" s="19">
        <v>10000</v>
      </c>
    </row>
    <row r="28" spans="1:3" ht="21" x14ac:dyDescent="0.3">
      <c r="A28" s="56" t="s">
        <v>95</v>
      </c>
      <c r="B28" s="57" t="s">
        <v>96</v>
      </c>
      <c r="C28" s="19">
        <f>4*20*240</f>
        <v>19200</v>
      </c>
    </row>
    <row r="29" spans="1:3" ht="21" x14ac:dyDescent="0.3">
      <c r="A29" s="56" t="s">
        <v>97</v>
      </c>
      <c r="B29" s="57" t="s">
        <v>98</v>
      </c>
      <c r="C29" s="19">
        <f>1*16800*12</f>
        <v>201600</v>
      </c>
    </row>
    <row r="30" spans="1:3" ht="21" x14ac:dyDescent="0.3">
      <c r="A30" s="56" t="s">
        <v>99</v>
      </c>
      <c r="B30" s="57" t="s">
        <v>100</v>
      </c>
      <c r="C30" s="19">
        <v>90000</v>
      </c>
    </row>
    <row r="31" spans="1:3" ht="21" x14ac:dyDescent="0.3">
      <c r="A31" s="56" t="s">
        <v>101</v>
      </c>
      <c r="B31" s="57" t="s">
        <v>38</v>
      </c>
      <c r="C31" s="19">
        <f>4*3*1200</f>
        <v>14400</v>
      </c>
    </row>
    <row r="32" spans="1:3" ht="21" x14ac:dyDescent="0.3">
      <c r="A32" s="56" t="s">
        <v>102</v>
      </c>
      <c r="B32" s="57" t="s">
        <v>55</v>
      </c>
      <c r="C32" s="19">
        <v>5400</v>
      </c>
    </row>
    <row r="33" spans="1:8" ht="21" x14ac:dyDescent="0.3">
      <c r="A33" s="56" t="s">
        <v>103</v>
      </c>
      <c r="B33" s="57" t="s">
        <v>104</v>
      </c>
      <c r="C33" s="19">
        <v>135000</v>
      </c>
    </row>
    <row r="34" spans="1:8" ht="21" x14ac:dyDescent="0.3">
      <c r="A34" s="56" t="s">
        <v>105</v>
      </c>
      <c r="B34" s="57" t="s">
        <v>104</v>
      </c>
      <c r="C34" s="19">
        <v>135000</v>
      </c>
    </row>
    <row r="35" spans="1:8" ht="21" x14ac:dyDescent="0.3">
      <c r="A35" s="56" t="s">
        <v>106</v>
      </c>
      <c r="B35" s="57" t="s">
        <v>59</v>
      </c>
      <c r="C35" s="19">
        <v>500000</v>
      </c>
    </row>
    <row r="36" spans="1:8" ht="21" x14ac:dyDescent="0.3">
      <c r="A36" s="56" t="s">
        <v>108</v>
      </c>
      <c r="B36" s="57" t="s">
        <v>61</v>
      </c>
      <c r="C36" s="19">
        <v>80000</v>
      </c>
      <c r="H36" s="19">
        <f>+H35-H34</f>
        <v>0</v>
      </c>
    </row>
    <row r="37" spans="1:8" ht="21" x14ac:dyDescent="0.3">
      <c r="A37" s="56" t="s">
        <v>109</v>
      </c>
      <c r="B37" s="57" t="s">
        <v>61</v>
      </c>
      <c r="C37" s="19">
        <v>80000</v>
      </c>
    </row>
    <row r="38" spans="1:8" ht="21" x14ac:dyDescent="0.3">
      <c r="A38" s="56" t="s">
        <v>243</v>
      </c>
      <c r="B38" s="57" t="s">
        <v>115</v>
      </c>
      <c r="C38" s="19">
        <v>20000</v>
      </c>
    </row>
    <row r="39" spans="1:8" ht="21" x14ac:dyDescent="0.3">
      <c r="A39" s="56" t="s">
        <v>244</v>
      </c>
      <c r="B39" s="57" t="s">
        <v>66</v>
      </c>
      <c r="C39" s="19">
        <v>60000</v>
      </c>
    </row>
    <row r="40" spans="1:8" ht="21" x14ac:dyDescent="0.3">
      <c r="A40" s="56" t="s">
        <v>245</v>
      </c>
      <c r="B40" s="57" t="s">
        <v>246</v>
      </c>
      <c r="C40" s="19">
        <v>270000</v>
      </c>
    </row>
    <row r="41" spans="1:8" ht="21" x14ac:dyDescent="0.3">
      <c r="A41" s="56" t="s">
        <v>247</v>
      </c>
      <c r="B41" s="57" t="s">
        <v>46</v>
      </c>
      <c r="C41" s="19">
        <v>30000</v>
      </c>
    </row>
    <row r="42" spans="1:8" ht="21" x14ac:dyDescent="0.3">
      <c r="A42" s="54" t="s">
        <v>72</v>
      </c>
      <c r="B42" s="55" t="s">
        <v>248</v>
      </c>
      <c r="C42" s="19">
        <f>SUM(C43:C47)</f>
        <v>180800</v>
      </c>
    </row>
    <row r="43" spans="1:8" ht="21" x14ac:dyDescent="0.3">
      <c r="A43" s="56" t="s">
        <v>74</v>
      </c>
      <c r="B43" s="57" t="s">
        <v>118</v>
      </c>
      <c r="C43" s="19">
        <v>10800</v>
      </c>
    </row>
    <row r="44" spans="1:8" ht="21" x14ac:dyDescent="0.3">
      <c r="A44" s="56" t="s">
        <v>76</v>
      </c>
      <c r="B44" s="57" t="s">
        <v>51</v>
      </c>
      <c r="C44" s="19">
        <v>60000</v>
      </c>
    </row>
    <row r="45" spans="1:8" ht="21" x14ac:dyDescent="0.3">
      <c r="A45" s="56" t="s">
        <v>77</v>
      </c>
      <c r="B45" s="57" t="s">
        <v>46</v>
      </c>
      <c r="C45" s="19">
        <v>30000</v>
      </c>
    </row>
    <row r="46" spans="1:8" ht="21" x14ac:dyDescent="0.3">
      <c r="A46" s="56" t="s">
        <v>78</v>
      </c>
      <c r="B46" s="57" t="s">
        <v>79</v>
      </c>
      <c r="C46" s="19">
        <v>50000</v>
      </c>
    </row>
    <row r="47" spans="1:8" ht="21" x14ac:dyDescent="0.3">
      <c r="A47" s="56" t="s">
        <v>80</v>
      </c>
      <c r="B47" s="57" t="s">
        <v>46</v>
      </c>
      <c r="C47" s="19">
        <v>30000</v>
      </c>
    </row>
    <row r="48" spans="1:8" x14ac:dyDescent="0.3">
      <c r="A48" s="153" t="s">
        <v>249</v>
      </c>
      <c r="B48" s="154"/>
      <c r="C48" s="154">
        <f>SUM(C42,C23,C18)</f>
        <v>2100000</v>
      </c>
    </row>
    <row r="49" spans="1:3" x14ac:dyDescent="0.3">
      <c r="A49" s="153" t="s">
        <v>250</v>
      </c>
      <c r="B49" s="154"/>
      <c r="C49" s="154">
        <v>2000000</v>
      </c>
    </row>
    <row r="50" spans="1:3" x14ac:dyDescent="0.3">
      <c r="A50" s="153" t="s">
        <v>28</v>
      </c>
      <c r="B50" s="154"/>
      <c r="C50" s="155">
        <f>+C49-C48</f>
        <v>-100000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M8" sqref="M8"/>
    </sheetView>
  </sheetViews>
  <sheetFormatPr defaultRowHeight="21" x14ac:dyDescent="0.35"/>
  <cols>
    <col min="1" max="1" width="63.875" style="156" customWidth="1"/>
    <col min="2" max="2" width="11.5" style="156" bestFit="1" customWidth="1"/>
    <col min="3" max="3" width="10.875" style="156" bestFit="1" customWidth="1"/>
    <col min="4" max="4" width="12.25" style="156" bestFit="1" customWidth="1"/>
    <col min="5" max="5" width="10.875" style="156" bestFit="1" customWidth="1"/>
    <col min="6" max="6" width="12.25" style="156" bestFit="1" customWidth="1"/>
    <col min="7" max="7" width="5.375" style="156" customWidth="1"/>
    <col min="8" max="8" width="10.875" style="156" bestFit="1" customWidth="1"/>
    <col min="9" max="9" width="9.125" style="156" bestFit="1" customWidth="1"/>
    <col min="10" max="10" width="9.875" style="156" bestFit="1" customWidth="1"/>
    <col min="11" max="11" width="9.125" style="156" bestFit="1" customWidth="1"/>
    <col min="12" max="12" width="9.875" style="156" bestFit="1" customWidth="1"/>
    <col min="13" max="16384" width="9" style="156"/>
  </cols>
  <sheetData>
    <row r="1" spans="1:12" ht="21.75" thickBot="1" x14ac:dyDescent="0.4">
      <c r="A1" s="162" t="s">
        <v>251</v>
      </c>
      <c r="B1" s="163" t="s">
        <v>252</v>
      </c>
      <c r="C1" s="164">
        <v>50000</v>
      </c>
      <c r="D1" s="165">
        <v>50000</v>
      </c>
      <c r="E1" s="166">
        <v>50000</v>
      </c>
      <c r="F1" s="167">
        <v>180000</v>
      </c>
      <c r="H1" s="157">
        <v>30000</v>
      </c>
      <c r="I1" s="158">
        <v>50000</v>
      </c>
      <c r="J1" s="159">
        <v>50000</v>
      </c>
      <c r="K1" s="160">
        <v>50000</v>
      </c>
      <c r="L1" s="161">
        <f>SUM(H1:K1)</f>
        <v>180000</v>
      </c>
    </row>
    <row r="2" spans="1:12" ht="21.75" thickBot="1" x14ac:dyDescent="0.4">
      <c r="A2" s="162" t="s">
        <v>253</v>
      </c>
      <c r="B2" s="168">
        <v>3000</v>
      </c>
      <c r="C2" s="164">
        <v>20000</v>
      </c>
      <c r="D2" s="165">
        <v>30000</v>
      </c>
      <c r="E2" s="166">
        <v>30000</v>
      </c>
      <c r="F2" s="167">
        <v>83000</v>
      </c>
      <c r="H2" s="157">
        <v>3000</v>
      </c>
      <c r="I2" s="158">
        <v>20000</v>
      </c>
      <c r="J2" s="159">
        <v>30000</v>
      </c>
      <c r="K2" s="160">
        <v>30000</v>
      </c>
      <c r="L2" s="161">
        <f t="shared" ref="L2:L13" si="0">SUM(H2:K2)</f>
        <v>83000</v>
      </c>
    </row>
    <row r="3" spans="1:12" ht="42.75" thickBot="1" x14ac:dyDescent="0.4">
      <c r="A3" s="162" t="s">
        <v>254</v>
      </c>
      <c r="B3" s="168">
        <v>10000</v>
      </c>
      <c r="C3" s="164">
        <v>20000</v>
      </c>
      <c r="D3" s="165">
        <v>50000</v>
      </c>
      <c r="E3" s="166">
        <v>50000</v>
      </c>
      <c r="F3" s="167">
        <v>130000</v>
      </c>
      <c r="H3" s="157">
        <v>10000</v>
      </c>
      <c r="I3" s="158">
        <v>20000</v>
      </c>
      <c r="J3" s="159">
        <v>50000</v>
      </c>
      <c r="K3" s="160">
        <v>50000</v>
      </c>
      <c r="L3" s="161">
        <f t="shared" si="0"/>
        <v>130000</v>
      </c>
    </row>
    <row r="4" spans="1:12" ht="21.75" thickBot="1" x14ac:dyDescent="0.4">
      <c r="A4" s="162" t="s">
        <v>255</v>
      </c>
      <c r="B4" s="163" t="s">
        <v>256</v>
      </c>
      <c r="C4" s="169" t="s">
        <v>257</v>
      </c>
      <c r="D4" s="165">
        <v>30000</v>
      </c>
      <c r="E4" s="166">
        <v>15000</v>
      </c>
      <c r="F4" s="167">
        <v>95000</v>
      </c>
      <c r="H4" s="157">
        <v>10000</v>
      </c>
      <c r="I4" s="158">
        <v>40000</v>
      </c>
      <c r="J4" s="159">
        <v>30000</v>
      </c>
      <c r="K4" s="160">
        <v>15000</v>
      </c>
      <c r="L4" s="161">
        <f t="shared" si="0"/>
        <v>95000</v>
      </c>
    </row>
    <row r="5" spans="1:12" ht="42.75" thickBot="1" x14ac:dyDescent="0.4">
      <c r="A5" s="162" t="s">
        <v>258</v>
      </c>
      <c r="B5" s="168">
        <v>50000</v>
      </c>
      <c r="C5" s="164">
        <v>50000</v>
      </c>
      <c r="D5" s="170" t="s">
        <v>259</v>
      </c>
      <c r="E5" s="171" t="s">
        <v>260</v>
      </c>
      <c r="F5" s="167">
        <v>215000</v>
      </c>
      <c r="H5" s="157">
        <v>50000</v>
      </c>
      <c r="I5" s="158">
        <v>50000</v>
      </c>
      <c r="J5" s="159">
        <v>65000</v>
      </c>
      <c r="K5" s="160">
        <v>50000</v>
      </c>
      <c r="L5" s="161">
        <f t="shared" si="0"/>
        <v>215000</v>
      </c>
    </row>
    <row r="6" spans="1:12" ht="21.75" thickBot="1" x14ac:dyDescent="0.4">
      <c r="A6" s="162" t="s">
        <v>261</v>
      </c>
      <c r="B6" s="168">
        <v>17000</v>
      </c>
      <c r="C6" s="164">
        <v>50000</v>
      </c>
      <c r="D6" s="165">
        <v>80000</v>
      </c>
      <c r="E6" s="166">
        <v>25000</v>
      </c>
      <c r="F6" s="167">
        <v>172000</v>
      </c>
      <c r="H6" s="157">
        <v>17000</v>
      </c>
      <c r="I6" s="158">
        <v>50000</v>
      </c>
      <c r="J6" s="159">
        <v>80000</v>
      </c>
      <c r="K6" s="160">
        <v>25000</v>
      </c>
      <c r="L6" s="161">
        <f t="shared" si="0"/>
        <v>172000</v>
      </c>
    </row>
    <row r="7" spans="1:12" ht="42.75" thickBot="1" x14ac:dyDescent="0.4">
      <c r="A7" s="162" t="s">
        <v>262</v>
      </c>
      <c r="B7" s="168">
        <v>30000</v>
      </c>
      <c r="C7" s="164">
        <v>52400</v>
      </c>
      <c r="D7" s="170" t="s">
        <v>263</v>
      </c>
      <c r="E7" s="171" t="s">
        <v>264</v>
      </c>
      <c r="F7" s="167">
        <v>232400</v>
      </c>
      <c r="H7" s="157">
        <v>30000</v>
      </c>
      <c r="I7" s="158">
        <v>52400</v>
      </c>
      <c r="J7" s="159">
        <v>100000</v>
      </c>
      <c r="K7" s="160">
        <v>50000</v>
      </c>
      <c r="L7" s="161">
        <f t="shared" si="0"/>
        <v>232400</v>
      </c>
    </row>
    <row r="8" spans="1:12" ht="21.75" thickBot="1" x14ac:dyDescent="0.4">
      <c r="A8" s="162" t="s">
        <v>265</v>
      </c>
      <c r="B8" s="168">
        <v>50000</v>
      </c>
      <c r="C8" s="164">
        <v>80000</v>
      </c>
      <c r="D8" s="170" t="s">
        <v>266</v>
      </c>
      <c r="E8" s="171" t="s">
        <v>267</v>
      </c>
      <c r="F8" s="167">
        <v>251384</v>
      </c>
      <c r="H8" s="157">
        <v>50000</v>
      </c>
      <c r="I8" s="158">
        <v>80000</v>
      </c>
      <c r="J8" s="159">
        <v>80000</v>
      </c>
      <c r="K8" s="160">
        <v>41384</v>
      </c>
      <c r="L8" s="161">
        <f t="shared" si="0"/>
        <v>251384</v>
      </c>
    </row>
    <row r="9" spans="1:12" ht="42.75" thickBot="1" x14ac:dyDescent="0.4">
      <c r="A9" s="162" t="s">
        <v>268</v>
      </c>
      <c r="B9" s="168">
        <v>60600</v>
      </c>
      <c r="C9" s="164">
        <v>80000</v>
      </c>
      <c r="D9" s="170">
        <v>50000</v>
      </c>
      <c r="E9" s="171">
        <v>20000</v>
      </c>
      <c r="F9" s="167">
        <v>210600</v>
      </c>
      <c r="H9" s="157">
        <v>60600</v>
      </c>
      <c r="I9" s="158">
        <v>80000</v>
      </c>
      <c r="J9" s="159">
        <v>50000</v>
      </c>
      <c r="K9" s="160">
        <v>20000</v>
      </c>
      <c r="L9" s="161">
        <f t="shared" si="0"/>
        <v>210600</v>
      </c>
    </row>
    <row r="10" spans="1:12" ht="21.75" thickBot="1" x14ac:dyDescent="0.4">
      <c r="A10" s="162" t="s">
        <v>269</v>
      </c>
      <c r="B10" s="168">
        <v>22000</v>
      </c>
      <c r="C10" s="164">
        <v>20000</v>
      </c>
      <c r="D10" s="170">
        <v>50000</v>
      </c>
      <c r="E10" s="171">
        <v>50000</v>
      </c>
      <c r="F10" s="167">
        <v>142000</v>
      </c>
      <c r="H10" s="157">
        <v>22000</v>
      </c>
      <c r="I10" s="158">
        <v>20000</v>
      </c>
      <c r="J10" s="159">
        <v>50000</v>
      </c>
      <c r="K10" s="160">
        <v>50000</v>
      </c>
      <c r="L10" s="161">
        <f t="shared" si="0"/>
        <v>142000</v>
      </c>
    </row>
    <row r="11" spans="1:12" x14ac:dyDescent="0.35">
      <c r="A11" s="172" t="s">
        <v>272</v>
      </c>
      <c r="B11" s="173">
        <v>20000</v>
      </c>
      <c r="C11" s="174">
        <v>70000</v>
      </c>
      <c r="D11" s="175">
        <v>60000</v>
      </c>
      <c r="E11" s="176">
        <v>62800</v>
      </c>
      <c r="F11" s="177">
        <v>212800</v>
      </c>
      <c r="H11" s="157">
        <v>20000</v>
      </c>
      <c r="I11" s="158">
        <v>70000</v>
      </c>
      <c r="J11" s="159">
        <v>60000</v>
      </c>
      <c r="K11" s="160">
        <v>62800</v>
      </c>
      <c r="L11" s="161">
        <f t="shared" si="0"/>
        <v>212800</v>
      </c>
    </row>
    <row r="12" spans="1:12" ht="21.75" thickBot="1" x14ac:dyDescent="0.4">
      <c r="A12" s="162" t="s">
        <v>270</v>
      </c>
      <c r="B12" s="168">
        <v>50000</v>
      </c>
      <c r="C12" s="164">
        <v>200000</v>
      </c>
      <c r="D12" s="170">
        <v>200000</v>
      </c>
      <c r="E12" s="171">
        <v>100000</v>
      </c>
      <c r="F12" s="167">
        <v>550000</v>
      </c>
      <c r="H12" s="157">
        <v>50000</v>
      </c>
      <c r="I12" s="158">
        <v>200000</v>
      </c>
      <c r="J12" s="159">
        <v>200000</v>
      </c>
      <c r="K12" s="160">
        <v>100000</v>
      </c>
      <c r="L12" s="161">
        <f t="shared" si="0"/>
        <v>550000</v>
      </c>
    </row>
    <row r="13" spans="1:12" ht="21.75" thickBot="1" x14ac:dyDescent="0.4">
      <c r="A13" s="162" t="s">
        <v>271</v>
      </c>
      <c r="B13" s="168">
        <v>25816</v>
      </c>
      <c r="C13" s="164">
        <v>200000</v>
      </c>
      <c r="D13" s="170">
        <v>200000</v>
      </c>
      <c r="E13" s="171">
        <v>100000</v>
      </c>
      <c r="F13" s="167">
        <v>525816</v>
      </c>
      <c r="H13" s="157">
        <v>25816</v>
      </c>
      <c r="I13" s="158">
        <v>200000</v>
      </c>
      <c r="J13" s="159">
        <v>200000</v>
      </c>
      <c r="K13" s="160">
        <v>100000</v>
      </c>
      <c r="L13" s="161">
        <f t="shared" si="0"/>
        <v>525816</v>
      </c>
    </row>
    <row r="14" spans="1:12" ht="21.75" thickBot="1" x14ac:dyDescent="0.4">
      <c r="A14" s="178" t="s">
        <v>24</v>
      </c>
      <c r="B14" s="179">
        <v>378416</v>
      </c>
      <c r="C14" s="180">
        <v>932400</v>
      </c>
      <c r="D14" s="181">
        <v>1045000</v>
      </c>
      <c r="E14" s="182">
        <v>644184</v>
      </c>
      <c r="F14" s="167">
        <v>3000000</v>
      </c>
      <c r="H14" s="157">
        <f>SUM(H1:H13)</f>
        <v>378416</v>
      </c>
      <c r="I14" s="157">
        <f t="shared" ref="I14:L14" si="1">SUM(I1:I13)</f>
        <v>932400</v>
      </c>
      <c r="J14" s="157">
        <f t="shared" si="1"/>
        <v>1045000</v>
      </c>
      <c r="K14" s="157">
        <f t="shared" si="1"/>
        <v>644184</v>
      </c>
      <c r="L14" s="157">
        <f t="shared" si="1"/>
        <v>3000000</v>
      </c>
    </row>
    <row r="15" spans="1:12" x14ac:dyDescent="0.35">
      <c r="B15" s="157">
        <f>SUM(B1:B13)</f>
        <v>338416</v>
      </c>
      <c r="C15" s="158">
        <f t="shared" ref="C15:F15" si="2">SUM(C1:C13)</f>
        <v>892400</v>
      </c>
      <c r="D15" s="159">
        <f t="shared" si="2"/>
        <v>800000</v>
      </c>
      <c r="E15" s="160">
        <f t="shared" si="2"/>
        <v>502800</v>
      </c>
      <c r="F15" s="161">
        <f t="shared" si="2"/>
        <v>3000000</v>
      </c>
      <c r="H15" s="157"/>
      <c r="I15" s="158"/>
      <c r="J15" s="159"/>
      <c r="K15" s="160"/>
      <c r="L15" s="161"/>
    </row>
    <row r="18" spans="1:4" x14ac:dyDescent="0.35">
      <c r="A18" s="183" t="s">
        <v>29</v>
      </c>
      <c r="B18" s="184">
        <v>377200</v>
      </c>
      <c r="C18" s="185" t="s">
        <v>12</v>
      </c>
      <c r="D18" s="156">
        <f>SUM(D19:D22)</f>
        <v>413200</v>
      </c>
    </row>
    <row r="19" spans="1:4" ht="42" x14ac:dyDescent="0.35">
      <c r="A19" s="186" t="s">
        <v>273</v>
      </c>
      <c r="B19" s="187">
        <v>40000</v>
      </c>
      <c r="C19" s="188" t="s">
        <v>12</v>
      </c>
      <c r="D19" s="156">
        <f>20*40*50</f>
        <v>40000</v>
      </c>
    </row>
    <row r="20" spans="1:4" ht="42" x14ac:dyDescent="0.35">
      <c r="A20" s="186" t="s">
        <v>274</v>
      </c>
      <c r="B20" s="187">
        <v>67200</v>
      </c>
      <c r="C20" s="188" t="s">
        <v>12</v>
      </c>
      <c r="D20" s="156">
        <f>20*56*60</f>
        <v>67200</v>
      </c>
    </row>
    <row r="21" spans="1:4" ht="42" x14ac:dyDescent="0.35">
      <c r="A21" s="186" t="s">
        <v>275</v>
      </c>
      <c r="B21" s="187">
        <v>180000</v>
      </c>
      <c r="C21" s="188" t="s">
        <v>12</v>
      </c>
      <c r="D21" s="156">
        <f>20*18*600</f>
        <v>216000</v>
      </c>
    </row>
    <row r="22" spans="1:4" x14ac:dyDescent="0.35">
      <c r="A22" s="186" t="s">
        <v>276</v>
      </c>
      <c r="B22" s="189">
        <v>90000</v>
      </c>
      <c r="C22" s="188" t="s">
        <v>12</v>
      </c>
      <c r="D22" s="156">
        <f>300*30*10</f>
        <v>90000</v>
      </c>
    </row>
    <row r="23" spans="1:4" x14ac:dyDescent="0.35">
      <c r="A23" s="183" t="s">
        <v>39</v>
      </c>
      <c r="B23" s="184">
        <v>2096800</v>
      </c>
      <c r="C23" s="185" t="s">
        <v>12</v>
      </c>
      <c r="D23" s="156">
        <f>SUM(D24:D41)</f>
        <v>0</v>
      </c>
    </row>
    <row r="24" spans="1:4" x14ac:dyDescent="0.35">
      <c r="A24" s="186" t="s">
        <v>277</v>
      </c>
      <c r="B24" s="187">
        <v>320000</v>
      </c>
      <c r="C24" s="188" t="s">
        <v>12</v>
      </c>
    </row>
    <row r="25" spans="1:4" x14ac:dyDescent="0.35">
      <c r="A25" s="186" t="s">
        <v>278</v>
      </c>
      <c r="B25" s="187">
        <v>224000</v>
      </c>
      <c r="C25" s="188" t="s">
        <v>12</v>
      </c>
    </row>
    <row r="26" spans="1:4" x14ac:dyDescent="0.35">
      <c r="A26" s="186" t="s">
        <v>45</v>
      </c>
      <c r="B26" s="187">
        <v>20000</v>
      </c>
      <c r="C26" s="188" t="s">
        <v>12</v>
      </c>
    </row>
    <row r="27" spans="1:4" x14ac:dyDescent="0.35">
      <c r="A27" s="186" t="s">
        <v>47</v>
      </c>
      <c r="B27" s="187">
        <v>50000</v>
      </c>
      <c r="C27" s="188" t="s">
        <v>12</v>
      </c>
    </row>
    <row r="28" spans="1:4" x14ac:dyDescent="0.35">
      <c r="A28" s="186" t="s">
        <v>95</v>
      </c>
      <c r="B28" s="187">
        <v>19200</v>
      </c>
      <c r="C28" s="188" t="s">
        <v>12</v>
      </c>
    </row>
    <row r="29" spans="1:4" x14ac:dyDescent="0.35">
      <c r="A29" s="186" t="s">
        <v>97</v>
      </c>
      <c r="B29" s="187">
        <v>201600</v>
      </c>
      <c r="C29" s="188" t="s">
        <v>12</v>
      </c>
    </row>
    <row r="30" spans="1:4" x14ac:dyDescent="0.35">
      <c r="A30" s="186" t="s">
        <v>279</v>
      </c>
      <c r="B30" s="187">
        <v>60000</v>
      </c>
      <c r="C30" s="188" t="s">
        <v>12</v>
      </c>
    </row>
    <row r="31" spans="1:4" x14ac:dyDescent="0.35">
      <c r="A31" s="186" t="s">
        <v>102</v>
      </c>
      <c r="B31" s="187">
        <v>20000</v>
      </c>
      <c r="C31" s="188" t="s">
        <v>12</v>
      </c>
    </row>
    <row r="32" spans="1:4" x14ac:dyDescent="0.35">
      <c r="A32" s="186" t="s">
        <v>280</v>
      </c>
      <c r="B32" s="187">
        <v>200000</v>
      </c>
      <c r="C32" s="188" t="s">
        <v>12</v>
      </c>
    </row>
    <row r="33" spans="1:4" x14ac:dyDescent="0.35">
      <c r="A33" s="186" t="s">
        <v>108</v>
      </c>
      <c r="B33" s="187">
        <v>80000</v>
      </c>
      <c r="C33" s="188" t="s">
        <v>12</v>
      </c>
    </row>
    <row r="34" spans="1:4" x14ac:dyDescent="0.35">
      <c r="A34" s="186" t="s">
        <v>109</v>
      </c>
      <c r="B34" s="187">
        <v>80000</v>
      </c>
      <c r="C34" s="188" t="s">
        <v>12</v>
      </c>
    </row>
    <row r="35" spans="1:4" ht="42" x14ac:dyDescent="0.35">
      <c r="A35" s="190" t="s">
        <v>281</v>
      </c>
      <c r="B35" s="193">
        <v>48000</v>
      </c>
      <c r="C35" s="192" t="s">
        <v>12</v>
      </c>
    </row>
    <row r="36" spans="1:4" x14ac:dyDescent="0.35">
      <c r="A36" s="190" t="s">
        <v>282</v>
      </c>
      <c r="B36" s="193"/>
      <c r="C36" s="192"/>
    </row>
    <row r="37" spans="1:4" x14ac:dyDescent="0.35">
      <c r="A37" s="186" t="s">
        <v>283</v>
      </c>
      <c r="B37" s="189">
        <v>30000</v>
      </c>
      <c r="C37" s="188" t="s">
        <v>12</v>
      </c>
    </row>
    <row r="38" spans="1:4" x14ac:dyDescent="0.35">
      <c r="A38" s="186" t="s">
        <v>284</v>
      </c>
      <c r="B38" s="189">
        <v>30000</v>
      </c>
      <c r="C38" s="188" t="s">
        <v>12</v>
      </c>
    </row>
    <row r="39" spans="1:4" x14ac:dyDescent="0.35">
      <c r="A39" s="186" t="s">
        <v>285</v>
      </c>
      <c r="B39" s="189">
        <v>60000</v>
      </c>
      <c r="C39" s="188" t="s">
        <v>12</v>
      </c>
    </row>
    <row r="40" spans="1:4" x14ac:dyDescent="0.35">
      <c r="A40" s="186" t="s">
        <v>286</v>
      </c>
      <c r="B40" s="189">
        <v>450000</v>
      </c>
      <c r="C40" s="188" t="s">
        <v>12</v>
      </c>
    </row>
    <row r="41" spans="1:4" x14ac:dyDescent="0.35">
      <c r="A41" s="186" t="s">
        <v>287</v>
      </c>
      <c r="B41" s="189">
        <v>204000</v>
      </c>
      <c r="C41" s="188" t="s">
        <v>12</v>
      </c>
    </row>
    <row r="42" spans="1:4" x14ac:dyDescent="0.35">
      <c r="A42" s="183" t="s">
        <v>72</v>
      </c>
      <c r="B42" s="184">
        <v>526000</v>
      </c>
      <c r="C42" s="185" t="s">
        <v>12</v>
      </c>
      <c r="D42" s="156">
        <f>SUM(D43:D54)</f>
        <v>0</v>
      </c>
    </row>
    <row r="43" spans="1:4" x14ac:dyDescent="0.35">
      <c r="A43" s="186" t="s">
        <v>74</v>
      </c>
      <c r="B43" s="187">
        <v>50000</v>
      </c>
      <c r="C43" s="188" t="s">
        <v>12</v>
      </c>
    </row>
    <row r="44" spans="1:4" x14ac:dyDescent="0.35">
      <c r="A44" s="186" t="s">
        <v>288</v>
      </c>
      <c r="B44" s="187">
        <v>100000</v>
      </c>
      <c r="C44" s="188" t="s">
        <v>12</v>
      </c>
    </row>
    <row r="45" spans="1:4" x14ac:dyDescent="0.35">
      <c r="A45" s="186" t="s">
        <v>289</v>
      </c>
      <c r="B45" s="187">
        <v>50000</v>
      </c>
      <c r="C45" s="188" t="s">
        <v>12</v>
      </c>
    </row>
    <row r="46" spans="1:4" x14ac:dyDescent="0.35">
      <c r="A46" s="186" t="s">
        <v>290</v>
      </c>
      <c r="B46" s="187">
        <v>100000</v>
      </c>
      <c r="C46" s="188" t="s">
        <v>12</v>
      </c>
    </row>
    <row r="47" spans="1:4" x14ac:dyDescent="0.35">
      <c r="A47" s="186" t="s">
        <v>291</v>
      </c>
      <c r="B47" s="189">
        <v>80000</v>
      </c>
      <c r="C47" s="188" t="s">
        <v>12</v>
      </c>
    </row>
    <row r="48" spans="1:4" x14ac:dyDescent="0.35">
      <c r="A48" s="186" t="s">
        <v>292</v>
      </c>
      <c r="B48" s="189">
        <v>30000</v>
      </c>
      <c r="C48" s="188" t="s">
        <v>12</v>
      </c>
    </row>
    <row r="49" spans="1:3" x14ac:dyDescent="0.35">
      <c r="A49" s="186" t="s">
        <v>293</v>
      </c>
      <c r="B49" s="191">
        <v>50000</v>
      </c>
      <c r="C49" s="192" t="s">
        <v>12</v>
      </c>
    </row>
    <row r="50" spans="1:3" x14ac:dyDescent="0.35">
      <c r="A50" s="186" t="s">
        <v>294</v>
      </c>
      <c r="B50" s="191"/>
      <c r="C50" s="192"/>
    </row>
    <row r="51" spans="1:3" x14ac:dyDescent="0.35">
      <c r="A51" s="186" t="s">
        <v>295</v>
      </c>
      <c r="B51" s="191"/>
      <c r="C51" s="192"/>
    </row>
    <row r="52" spans="1:3" x14ac:dyDescent="0.35">
      <c r="A52" s="186" t="s">
        <v>296</v>
      </c>
      <c r="B52" s="189">
        <v>50000</v>
      </c>
      <c r="C52" s="188" t="s">
        <v>12</v>
      </c>
    </row>
    <row r="53" spans="1:3" x14ac:dyDescent="0.35">
      <c r="A53" s="186" t="s">
        <v>297</v>
      </c>
      <c r="B53" s="191">
        <v>16000</v>
      </c>
      <c r="C53" s="192" t="s">
        <v>12</v>
      </c>
    </row>
    <row r="54" spans="1:3" x14ac:dyDescent="0.35">
      <c r="A54" s="186" t="s">
        <v>298</v>
      </c>
      <c r="B54" s="191"/>
      <c r="C54" s="192"/>
    </row>
  </sheetData>
  <mergeCells count="6">
    <mergeCell ref="B49:B51"/>
    <mergeCell ref="C49:C51"/>
    <mergeCell ref="B53:B54"/>
    <mergeCell ref="C53:C54"/>
    <mergeCell ref="B35:B36"/>
    <mergeCell ref="C35:C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แบบฟอร์ม</vt:lpstr>
      <vt:lpstr>data</vt:lpstr>
      <vt:lpstr>เพิ่มมูลค่า-ตุ่มแก้ไขแล้ว</vt:lpstr>
      <vt:lpstr>ความร่วมมือok</vt:lpstr>
      <vt:lpstr>แหล่งเรียนรู้ok</vt:lpstr>
      <vt:lpstr>เมืองเก่าok</vt:lpstr>
      <vt:lpstr>อพสธ.</vt:lpstr>
      <vt:lpstr>แบบฟอร์ม!Print_Titles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cp:lastPrinted>2020-11-02T09:09:09Z</cp:lastPrinted>
  <dcterms:created xsi:type="dcterms:W3CDTF">2019-11-11T02:08:02Z</dcterms:created>
  <dcterms:modified xsi:type="dcterms:W3CDTF">2020-11-02T09:09:46Z</dcterms:modified>
</cp:coreProperties>
</file>